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0320" windowHeight="7212" activeTab="0"/>
  </bookViews>
  <sheets>
    <sheet name="A" sheetId="1" r:id="rId1"/>
  </sheets>
  <definedNames>
    <definedName name="_xlnm.Print_Area" localSheetId="0">'A'!$A$1:$AA$46</definedName>
  </definedNames>
  <calcPr fullCalcOnLoad="1"/>
</workbook>
</file>

<file path=xl/sharedStrings.xml><?xml version="1.0" encoding="utf-8"?>
<sst xmlns="http://schemas.openxmlformats.org/spreadsheetml/2006/main" count="94" uniqueCount="67">
  <si>
    <t>High Schools:</t>
  </si>
  <si>
    <t>Middle/Junior High Schools:</t>
  </si>
  <si>
    <t>Elementary Schools:</t>
  </si>
  <si>
    <t>Totals:</t>
  </si>
  <si>
    <t>More Seats Needed</t>
  </si>
  <si>
    <t>Old Bldg</t>
  </si>
  <si>
    <t>600- seat Bldg</t>
  </si>
  <si>
    <t>Alt Ctr/ new HS</t>
  </si>
  <si>
    <t>Charles Town</t>
  </si>
  <si>
    <t>Harpers Ferry</t>
  </si>
  <si>
    <t>Shepherdstown</t>
  </si>
  <si>
    <t>Blue Ridge</t>
  </si>
  <si>
    <t>North Jefferson</t>
  </si>
  <si>
    <t>Page Jackson</t>
  </si>
  <si>
    <t>Ranson</t>
  </si>
  <si>
    <t>C W Shipley</t>
  </si>
  <si>
    <t>South Jefferson</t>
  </si>
  <si>
    <t>Wright Denny</t>
  </si>
  <si>
    <t>T A Lowery</t>
  </si>
  <si>
    <t>High School</t>
  </si>
  <si>
    <t>Middle /Jr High</t>
  </si>
  <si>
    <t>Elementary</t>
  </si>
  <si>
    <t>JCPS</t>
  </si>
  <si>
    <t>chg from prev yr</t>
  </si>
  <si>
    <t>Grades</t>
  </si>
  <si>
    <t>10-12</t>
  </si>
  <si>
    <t>7-9</t>
  </si>
  <si>
    <t>K-6</t>
  </si>
  <si>
    <t>K-3</t>
  </si>
  <si>
    <t>4-6</t>
  </si>
  <si>
    <t>6-8</t>
  </si>
  <si>
    <t>K-5</t>
  </si>
  <si>
    <t>K-2</t>
  </si>
  <si>
    <t>3-5</t>
  </si>
  <si>
    <t>9-12</t>
  </si>
  <si>
    <t>Capacity</t>
  </si>
  <si>
    <t>94cp</t>
  </si>
  <si>
    <t>1/00</t>
  </si>
  <si>
    <t>SBA</t>
  </si>
  <si>
    <t>Enrollments</t>
  </si>
  <si>
    <t>TA open</t>
  </si>
  <si>
    <t>-00</t>
  </si>
  <si>
    <t>00</t>
  </si>
  <si>
    <t>-01</t>
  </si>
  <si>
    <t>01</t>
  </si>
  <si>
    <t>-02</t>
  </si>
  <si>
    <t>02</t>
  </si>
  <si>
    <t>-03</t>
  </si>
  <si>
    <t>03</t>
  </si>
  <si>
    <t>-04</t>
  </si>
  <si>
    <t>04</t>
  </si>
  <si>
    <t>-05</t>
  </si>
  <si>
    <t>05</t>
  </si>
  <si>
    <t>-06</t>
  </si>
  <si>
    <t>Projections</t>
  </si>
  <si>
    <t>06</t>
  </si>
  <si>
    <t>-07</t>
  </si>
  <si>
    <t>07</t>
  </si>
  <si>
    <t>-08</t>
  </si>
  <si>
    <t>HS opens</t>
  </si>
  <si>
    <t>08</t>
  </si>
  <si>
    <t>-09</t>
  </si>
  <si>
    <t>09</t>
  </si>
  <si>
    <t>Note: projected growth is spread among schools based on past enrollment. Middle school enrollment is spread to 4 schools, based on SBA capacity.</t>
  </si>
  <si>
    <t>Gr.6@Mid Sch</t>
  </si>
  <si>
    <t>Jefferson County West Virginia</t>
  </si>
  <si>
    <t>Public Schools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</si>
</sst>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8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 Narrow"/>
      <family val="0"/>
    </font>
    <font>
      <sz val="8"/>
      <name val="Arial Narrow"/>
      <family val="0"/>
    </font>
    <font>
      <i/>
      <sz val="8"/>
      <name val="Arial Narrow"/>
      <family val="0"/>
    </font>
    <font>
      <b/>
      <sz val="8"/>
      <name val="Arial Narrow"/>
      <family val="0"/>
    </font>
    <font>
      <b/>
      <i/>
      <sz val="8"/>
      <name val="Arial Narrow"/>
      <family val="0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i/>
      <sz val="8"/>
      <color indexed="10"/>
      <name val="Arial Narrow"/>
      <family val="2"/>
    </font>
    <font>
      <b/>
      <sz val="8"/>
      <color indexed="16"/>
      <name val="Arial Narrow"/>
      <family val="2"/>
    </font>
    <font>
      <sz val="8"/>
      <color indexed="16"/>
      <name val="Arial Narrow"/>
      <family val="2"/>
    </font>
    <font>
      <i/>
      <sz val="8"/>
      <color indexed="16"/>
      <name val="Arial Narrow"/>
      <family val="2"/>
    </font>
    <font>
      <b/>
      <i/>
      <sz val="8"/>
      <name val="Times New Roman"/>
      <family val="1"/>
    </font>
    <font>
      <i/>
      <sz val="8"/>
      <name val="Times New Roman"/>
      <family val="1"/>
    </font>
    <font>
      <i/>
      <sz val="8"/>
      <color indexed="16"/>
      <name val="Times New Roman"/>
      <family val="1"/>
    </font>
    <font>
      <i/>
      <sz val="8"/>
      <color indexed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9"/>
      </left>
      <right>
        <color indexed="9"/>
      </right>
      <top>
        <color indexed="9"/>
      </top>
      <bottom style="thick">
        <color indexed="63"/>
      </bottom>
    </border>
    <border>
      <left>
        <color indexed="9"/>
      </left>
      <right>
        <color indexed="9"/>
      </right>
      <top style="thin">
        <color indexed="63"/>
      </top>
      <bottom>
        <color indexed="9"/>
      </bottom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80">
    <xf numFmtId="0" fontId="0" fillId="0" borderId="0" xfId="0" applyAlignment="1">
      <alignment/>
    </xf>
    <xf numFmtId="0" fontId="15" fillId="0" borderId="0" xfId="0" applyFont="1" applyBorder="1" applyAlignment="1">
      <alignment horizontal="left"/>
    </xf>
    <xf numFmtId="0" fontId="15" fillId="0" borderId="0" xfId="0" applyFont="1" applyBorder="1" applyAlignment="1">
      <alignment/>
    </xf>
    <xf numFmtId="3" fontId="16" fillId="0" borderId="0" xfId="0" applyNumberFormat="1" applyFont="1" applyBorder="1" applyAlignment="1">
      <alignment/>
    </xf>
    <xf numFmtId="3" fontId="15" fillId="0" borderId="0" xfId="0" applyNumberFormat="1" applyFont="1" applyBorder="1" applyAlignment="1">
      <alignment/>
    </xf>
    <xf numFmtId="3" fontId="17" fillId="0" borderId="0" xfId="0" applyNumberFormat="1" applyFont="1" applyBorder="1" applyAlignment="1" applyProtection="1">
      <alignment horizontal="right" wrapText="1"/>
      <protection locked="0"/>
    </xf>
    <xf numFmtId="0" fontId="4" fillId="0" borderId="0" xfId="0" applyBorder="1" applyAlignment="1">
      <alignment/>
    </xf>
    <xf numFmtId="0" fontId="7" fillId="0" borderId="0" xfId="0" applyFont="1" applyBorder="1" applyAlignment="1" applyProtection="1">
      <alignment horizontal="right"/>
      <protection locked="0"/>
    </xf>
    <xf numFmtId="0" fontId="5" fillId="0" borderId="0" xfId="0" applyFont="1" applyBorder="1" applyAlignment="1" applyProtection="1">
      <alignment horizontal="right" wrapText="1"/>
      <protection locked="0"/>
    </xf>
    <xf numFmtId="0" fontId="4" fillId="0" borderId="0" xfId="0" applyFont="1" applyBorder="1" applyAlignment="1">
      <alignment horizontal="right"/>
    </xf>
    <xf numFmtId="22" fontId="4" fillId="0" borderId="0" xfId="0" applyNumberFormat="1" applyFont="1" applyBorder="1" applyAlignment="1" applyProtection="1">
      <alignment horizontal="right" wrapText="1"/>
      <protection locked="0"/>
    </xf>
    <xf numFmtId="0" fontId="6" fillId="0" borderId="2" xfId="0" applyFont="1" applyFill="1" applyBorder="1" applyAlignment="1" applyProtection="1">
      <alignment horizontal="right" wrapText="1"/>
      <protection locked="0"/>
    </xf>
    <xf numFmtId="0" fontId="4" fillId="0" borderId="0" xfId="0" applyFont="1" applyBorder="1" applyAlignment="1" applyProtection="1">
      <alignment horizontal="right"/>
      <protection locked="0"/>
    </xf>
    <xf numFmtId="3" fontId="13" fillId="0" borderId="0" xfId="0" applyNumberFormat="1" applyFont="1" applyBorder="1" applyAlignment="1" applyProtection="1">
      <alignment horizontal="right" wrapText="1"/>
      <protection locked="0"/>
    </xf>
    <xf numFmtId="0" fontId="13" fillId="0" borderId="0" xfId="0" applyFont="1" applyBorder="1" applyAlignment="1" applyProtection="1">
      <alignment horizontal="right" wrapText="1"/>
      <protection locked="0"/>
    </xf>
    <xf numFmtId="3" fontId="12" fillId="0" borderId="2" xfId="0" applyNumberFormat="1" applyFont="1" applyFill="1" applyBorder="1" applyAlignment="1">
      <alignment/>
    </xf>
    <xf numFmtId="0" fontId="12" fillId="0" borderId="2" xfId="0" applyFont="1" applyFill="1" applyBorder="1" applyAlignment="1">
      <alignment/>
    </xf>
    <xf numFmtId="3" fontId="12" fillId="0" borderId="0" xfId="0" applyNumberFormat="1" applyFont="1" applyBorder="1" applyAlignment="1" applyProtection="1">
      <alignment horizontal="right" wrapText="1"/>
      <protection locked="0"/>
    </xf>
    <xf numFmtId="3" fontId="12" fillId="0" borderId="0" xfId="0" applyNumberFormat="1" applyFont="1" applyBorder="1" applyAlignment="1" applyProtection="1">
      <alignment horizontal="right"/>
      <protection locked="0"/>
    </xf>
    <xf numFmtId="3" fontId="12" fillId="0" borderId="0" xfId="0" applyNumberFormat="1" applyFont="1" applyBorder="1" applyAlignment="1">
      <alignment horizontal="right"/>
    </xf>
    <xf numFmtId="3" fontId="12" fillId="0" borderId="0" xfId="0" applyNumberFormat="1" applyFont="1" applyBorder="1" applyAlignment="1">
      <alignment/>
    </xf>
    <xf numFmtId="3" fontId="11" fillId="0" borderId="0" xfId="0" applyNumberFormat="1" applyFont="1" applyBorder="1" applyAlignment="1">
      <alignment horizontal="right" wrapText="1"/>
    </xf>
    <xf numFmtId="3" fontId="12" fillId="0" borderId="3" xfId="0" applyNumberFormat="1" applyFont="1" applyFill="1" applyBorder="1" applyAlignment="1" applyProtection="1">
      <alignment horizontal="right" wrapText="1"/>
      <protection locked="0"/>
    </xf>
    <xf numFmtId="3" fontId="12" fillId="0" borderId="2" xfId="0" applyNumberFormat="1" applyFont="1" applyFill="1" applyBorder="1" applyAlignment="1" applyProtection="1">
      <alignment horizontal="right" wrapText="1"/>
      <protection locked="0"/>
    </xf>
    <xf numFmtId="0" fontId="12" fillId="0" borderId="0" xfId="0" applyFont="1" applyBorder="1" applyAlignment="1">
      <alignment/>
    </xf>
    <xf numFmtId="0" fontId="14" fillId="0" borderId="0" xfId="0" applyFont="1" applyBorder="1" applyAlignment="1">
      <alignment horizontal="right"/>
    </xf>
    <xf numFmtId="0" fontId="15" fillId="0" borderId="0" xfId="0" applyFont="1" applyBorder="1" applyAlignment="1">
      <alignment horizontal="right"/>
    </xf>
    <xf numFmtId="0" fontId="15" fillId="0" borderId="0" xfId="0" applyFont="1" applyBorder="1" applyAlignment="1">
      <alignment horizontal="left"/>
    </xf>
    <xf numFmtId="3" fontId="16" fillId="0" borderId="0" xfId="0" applyNumberFormat="1" applyFont="1" applyBorder="1" applyAlignment="1">
      <alignment horizontal="right"/>
    </xf>
    <xf numFmtId="3" fontId="15" fillId="0" borderId="0" xfId="0" applyNumberFormat="1" applyFont="1" applyBorder="1" applyAlignment="1">
      <alignment horizontal="right"/>
    </xf>
    <xf numFmtId="3" fontId="17" fillId="0" borderId="0" xfId="0" applyNumberFormat="1" applyFont="1" applyBorder="1" applyAlignment="1" applyProtection="1">
      <alignment horizontal="right"/>
      <protection locked="0"/>
    </xf>
    <xf numFmtId="0" fontId="15" fillId="0" borderId="0" xfId="0" applyFont="1" applyAlignment="1">
      <alignment/>
    </xf>
    <xf numFmtId="0" fontId="15" fillId="0" borderId="0" xfId="0" applyFont="1" applyBorder="1" applyAlignment="1">
      <alignment horizontal="right"/>
    </xf>
    <xf numFmtId="14" fontId="4" fillId="0" borderId="0" xfId="0" applyNumberFormat="1" applyFont="1" applyBorder="1" applyAlignment="1">
      <alignment horizontal="right" wrapText="1"/>
    </xf>
    <xf numFmtId="0" fontId="6" fillId="0" borderId="0" xfId="0" applyFont="1" applyBorder="1" applyAlignment="1">
      <alignment horizontal="left" wrapText="1"/>
    </xf>
    <xf numFmtId="0" fontId="7" fillId="0" borderId="0" xfId="0" applyFont="1" applyBorder="1" applyAlignment="1" applyProtection="1">
      <alignment horizontal="right" wrapText="1"/>
      <protection locked="0"/>
    </xf>
    <xf numFmtId="0" fontId="4" fillId="0" borderId="0" xfId="0" applyFont="1" applyBorder="1" applyAlignment="1">
      <alignment horizontal="right" wrapText="1"/>
    </xf>
    <xf numFmtId="3" fontId="6" fillId="0" borderId="0" xfId="0" applyNumberFormat="1" applyFont="1" applyBorder="1" applyAlignment="1">
      <alignment horizontal="right" wrapText="1"/>
    </xf>
    <xf numFmtId="3" fontId="4" fillId="0" borderId="0" xfId="0" applyNumberFormat="1" applyFont="1" applyBorder="1" applyAlignment="1">
      <alignment horizontal="right" wrapText="1"/>
    </xf>
    <xf numFmtId="0" fontId="6" fillId="0" borderId="0" xfId="0" applyFont="1" applyBorder="1" applyAlignment="1" applyProtection="1">
      <alignment horizontal="right"/>
      <protection locked="0"/>
    </xf>
    <xf numFmtId="0" fontId="7" fillId="0" borderId="3" xfId="0" applyFont="1" applyFill="1" applyBorder="1" applyAlignment="1" applyProtection="1">
      <alignment horizontal="right"/>
      <protection locked="0"/>
    </xf>
    <xf numFmtId="0" fontId="4" fillId="0" borderId="0" xfId="0" applyFont="1" applyBorder="1" applyAlignment="1">
      <alignment horizontal="left"/>
    </xf>
    <xf numFmtId="3" fontId="4" fillId="0" borderId="0" xfId="0" applyNumberFormat="1" applyBorder="1" applyAlignment="1">
      <alignment/>
    </xf>
    <xf numFmtId="0" fontId="4" fillId="0" borderId="0" xfId="0" applyFont="1" applyBorder="1" applyAlignment="1" applyProtection="1">
      <alignment horizontal="right" wrapText="1"/>
      <protection locked="0"/>
    </xf>
    <xf numFmtId="0" fontId="5" fillId="0" borderId="3" xfId="0" applyFont="1" applyFill="1" applyBorder="1" applyAlignment="1" applyProtection="1">
      <alignment horizontal="right" wrapText="1"/>
      <protection locked="0"/>
    </xf>
    <xf numFmtId="0" fontId="4" fillId="0" borderId="2" xfId="0" applyFont="1" applyFill="1" applyBorder="1" applyAlignment="1" applyProtection="1">
      <alignment horizontal="right" wrapText="1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5" fillId="0" borderId="3" xfId="0" applyFont="1" applyFill="1" applyBorder="1" applyAlignment="1" applyProtection="1">
      <alignment horizontal="left" wrapText="1"/>
      <protection locked="0"/>
    </xf>
    <xf numFmtId="0" fontId="5" fillId="0" borderId="0" xfId="0" applyFont="1" applyBorder="1" applyAlignment="1" applyProtection="1">
      <alignment horizontal="left" wrapText="1"/>
      <protection locked="0"/>
    </xf>
    <xf numFmtId="0" fontId="4" fillId="0" borderId="2" xfId="0" applyFont="1" applyFill="1" applyBorder="1" applyAlignment="1" applyProtection="1">
      <alignment horizontal="left" wrapText="1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>
      <alignment horizontal="left"/>
    </xf>
    <xf numFmtId="3" fontId="10" fillId="0" borderId="0" xfId="0" applyNumberFormat="1" applyFont="1" applyBorder="1" applyAlignment="1" applyProtection="1">
      <alignment horizontal="right" wrapText="1"/>
      <protection locked="0"/>
    </xf>
    <xf numFmtId="3" fontId="8" fillId="0" borderId="2" xfId="0" applyNumberFormat="1" applyFont="1" applyFill="1" applyBorder="1" applyAlignment="1" applyProtection="1">
      <alignment horizontal="right" wrapText="1"/>
      <protection locked="0"/>
    </xf>
    <xf numFmtId="0" fontId="8" fillId="0" borderId="2" xfId="0" applyFont="1" applyFill="1" applyBorder="1" applyAlignment="1">
      <alignment/>
    </xf>
    <xf numFmtId="3" fontId="8" fillId="0" borderId="0" xfId="0" applyNumberFormat="1" applyFont="1" applyBorder="1" applyAlignment="1" applyProtection="1">
      <alignment horizontal="right" wrapText="1"/>
      <protection locked="0"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right"/>
    </xf>
    <xf numFmtId="0" fontId="12" fillId="0" borderId="0" xfId="0" applyFont="1" applyBorder="1" applyAlignment="1">
      <alignment horizontal="right" wrapText="1"/>
    </xf>
    <xf numFmtId="0" fontId="12" fillId="0" borderId="0" xfId="0" applyFont="1" applyBorder="1" applyAlignment="1" applyProtection="1">
      <alignment horizontal="right" wrapText="1"/>
      <protection locked="0"/>
    </xf>
    <xf numFmtId="3" fontId="13" fillId="0" borderId="3" xfId="0" applyNumberFormat="1" applyFont="1" applyFill="1" applyBorder="1" applyAlignment="1" applyProtection="1">
      <alignment horizontal="right" wrapText="1"/>
      <protection locked="0"/>
    </xf>
    <xf numFmtId="0" fontId="6" fillId="0" borderId="0" xfId="0" applyBorder="1" applyAlignment="1">
      <alignment/>
    </xf>
    <xf numFmtId="3" fontId="5" fillId="0" borderId="3" xfId="0" applyNumberFormat="1" applyFont="1" applyFill="1" applyBorder="1" applyAlignment="1" applyProtection="1">
      <alignment horizontal="right" wrapText="1"/>
      <protection locked="0"/>
    </xf>
    <xf numFmtId="3" fontId="5" fillId="0" borderId="0" xfId="0" applyNumberFormat="1" applyFont="1" applyBorder="1" applyAlignment="1" applyProtection="1">
      <alignment horizontal="right" wrapText="1"/>
      <protection locked="0"/>
    </xf>
    <xf numFmtId="3" fontId="4" fillId="0" borderId="0" xfId="0" applyNumberFormat="1" applyFont="1" applyBorder="1" applyAlignment="1" applyProtection="1">
      <alignment horizontal="right" wrapText="1"/>
      <protection locked="0"/>
    </xf>
    <xf numFmtId="3" fontId="4" fillId="0" borderId="0" xfId="0" applyNumberFormat="1" applyFont="1" applyBorder="1" applyAlignment="1" applyProtection="1">
      <alignment horizontal="right"/>
      <protection locked="0"/>
    </xf>
    <xf numFmtId="3" fontId="4" fillId="0" borderId="0" xfId="0" applyNumberFormat="1" applyFont="1" applyBorder="1" applyAlignment="1">
      <alignment horizontal="right"/>
    </xf>
    <xf numFmtId="0" fontId="4" fillId="0" borderId="2" xfId="0" applyFill="1" applyBorder="1" applyAlignment="1">
      <alignment/>
    </xf>
    <xf numFmtId="1" fontId="4" fillId="0" borderId="2" xfId="0" applyNumberFormat="1" applyFill="1" applyBorder="1" applyAlignment="1">
      <alignment/>
    </xf>
    <xf numFmtId="3" fontId="4" fillId="0" borderId="3" xfId="0" applyNumberFormat="1" applyFont="1" applyFill="1" applyBorder="1" applyAlignment="1" applyProtection="1">
      <alignment horizontal="right" wrapText="1"/>
      <protection locked="0"/>
    </xf>
    <xf numFmtId="3" fontId="4" fillId="0" borderId="2" xfId="0" applyNumberFormat="1" applyFont="1" applyFill="1" applyBorder="1" applyAlignment="1" applyProtection="1">
      <alignment horizontal="right" wrapText="1"/>
      <protection locked="0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 horizontal="right" wrapText="1"/>
    </xf>
    <xf numFmtId="3" fontId="9" fillId="0" borderId="0" xfId="0" applyNumberFormat="1" applyFont="1" applyBorder="1" applyAlignment="1">
      <alignment horizontal="right" wrapText="1"/>
    </xf>
    <xf numFmtId="0" fontId="8" fillId="0" borderId="0" xfId="0" applyFont="1" applyBorder="1" applyAlignment="1" applyProtection="1">
      <alignment horizontal="right" wrapText="1"/>
      <protection locked="0"/>
    </xf>
    <xf numFmtId="3" fontId="10" fillId="0" borderId="3" xfId="0" applyNumberFormat="1" applyFont="1" applyFill="1" applyBorder="1" applyAlignment="1" applyProtection="1">
      <alignment horizontal="right" wrapText="1"/>
      <protection locked="0"/>
    </xf>
    <xf numFmtId="0" fontId="10" fillId="0" borderId="0" xfId="0" applyFont="1" applyBorder="1" applyAlignment="1">
      <alignment/>
    </xf>
    <xf numFmtId="0" fontId="6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6"/>
  <sheetViews>
    <sheetView tabSelected="1" workbookViewId="0" topLeftCell="A1">
      <pane xSplit="2" ySplit="2" topLeftCell="C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8.8515625" style="9" customWidth="1"/>
    <col min="2" max="2" width="4.00390625" style="6" customWidth="1"/>
    <col min="3" max="3" width="3.7109375" style="41" customWidth="1"/>
    <col min="4" max="4" width="5.28125" style="57" customWidth="1"/>
    <col min="5" max="5" width="4.8515625" style="57" customWidth="1"/>
    <col min="6" max="6" width="5.7109375" style="57" customWidth="1"/>
    <col min="7" max="7" width="5.28125" style="57" customWidth="1"/>
    <col min="8" max="9" width="4.57421875" style="57" customWidth="1"/>
    <col min="10" max="18" width="4.57421875" style="6" customWidth="1"/>
    <col min="19" max="20" width="5.28125" style="20" customWidth="1"/>
    <col min="21" max="21" width="5.28125" style="42" customWidth="1"/>
    <col min="22" max="22" width="5.8515625" style="42" customWidth="1"/>
    <col min="23" max="23" width="5.28125" style="42" customWidth="1"/>
    <col min="24" max="27" width="5.28125" style="72" customWidth="1"/>
  </cols>
  <sheetData>
    <row r="1" spans="1:24" ht="12.75">
      <c r="A1" s="79" t="s">
        <v>66</v>
      </c>
      <c r="D1" s="56" t="s">
        <v>0</v>
      </c>
      <c r="G1" s="56" t="s">
        <v>1</v>
      </c>
      <c r="J1" s="62" t="s">
        <v>2</v>
      </c>
      <c r="S1" s="20" t="s">
        <v>3</v>
      </c>
      <c r="X1" s="72" t="s">
        <v>4</v>
      </c>
    </row>
    <row r="2" spans="1:27" ht="30.75">
      <c r="A2" s="78" t="s">
        <v>65</v>
      </c>
      <c r="B2" s="33"/>
      <c r="C2" s="34"/>
      <c r="D2" s="58" t="s">
        <v>5</v>
      </c>
      <c r="E2" s="59" t="s">
        <v>6</v>
      </c>
      <c r="F2" s="59" t="s">
        <v>7</v>
      </c>
      <c r="G2" s="59" t="s">
        <v>8</v>
      </c>
      <c r="H2" s="59" t="s">
        <v>9</v>
      </c>
      <c r="I2" s="59" t="s">
        <v>10</v>
      </c>
      <c r="J2" s="36" t="s">
        <v>11</v>
      </c>
      <c r="K2" s="36" t="s">
        <v>12</v>
      </c>
      <c r="L2" s="36" t="s">
        <v>13</v>
      </c>
      <c r="M2" s="36" t="s">
        <v>14</v>
      </c>
      <c r="N2" s="36" t="s">
        <v>10</v>
      </c>
      <c r="O2" s="36" t="s">
        <v>15</v>
      </c>
      <c r="P2" s="36" t="s">
        <v>16</v>
      </c>
      <c r="Q2" s="36" t="s">
        <v>17</v>
      </c>
      <c r="R2" s="36" t="s">
        <v>18</v>
      </c>
      <c r="S2" s="21" t="s">
        <v>19</v>
      </c>
      <c r="T2" s="21" t="s">
        <v>20</v>
      </c>
      <c r="U2" s="37" t="s">
        <v>21</v>
      </c>
      <c r="V2" s="37" t="s">
        <v>22</v>
      </c>
      <c r="W2" s="38" t="s">
        <v>23</v>
      </c>
      <c r="X2" s="73" t="s">
        <v>19</v>
      </c>
      <c r="Y2" s="74" t="s">
        <v>20</v>
      </c>
      <c r="Z2" s="73" t="s">
        <v>21</v>
      </c>
      <c r="AA2" s="73" t="s">
        <v>22</v>
      </c>
    </row>
    <row r="3" spans="1:24" ht="9" customHeight="1">
      <c r="A3" s="39" t="s">
        <v>24</v>
      </c>
      <c r="B3" s="43">
        <v>1981</v>
      </c>
      <c r="C3" s="46">
        <v>-2001</v>
      </c>
      <c r="D3" s="60" t="s">
        <v>25</v>
      </c>
      <c r="E3" s="60"/>
      <c r="F3" s="60"/>
      <c r="G3" s="60" t="s">
        <v>26</v>
      </c>
      <c r="H3" s="60" t="s">
        <v>26</v>
      </c>
      <c r="I3" s="60" t="s">
        <v>26</v>
      </c>
      <c r="J3" s="43" t="s">
        <v>27</v>
      </c>
      <c r="K3" s="43" t="s">
        <v>27</v>
      </c>
      <c r="L3" s="43" t="s">
        <v>28</v>
      </c>
      <c r="M3" s="43" t="s">
        <v>27</v>
      </c>
      <c r="N3" s="43" t="s">
        <v>27</v>
      </c>
      <c r="O3" s="43" t="s">
        <v>27</v>
      </c>
      <c r="P3" s="43" t="s">
        <v>27</v>
      </c>
      <c r="Q3" s="43" t="s">
        <v>29</v>
      </c>
      <c r="R3" s="43" t="s">
        <v>27</v>
      </c>
      <c r="S3" s="17" t="s">
        <v>25</v>
      </c>
      <c r="T3" s="17" t="s">
        <v>26</v>
      </c>
      <c r="U3" s="65" t="s">
        <v>27</v>
      </c>
      <c r="V3" s="65"/>
      <c r="W3" s="65"/>
      <c r="X3" s="75"/>
    </row>
    <row r="4" spans="1:24" ht="9" customHeight="1">
      <c r="A4" s="39"/>
      <c r="B4" s="43">
        <v>2002</v>
      </c>
      <c r="C4" s="46">
        <v>-2003</v>
      </c>
      <c r="D4" s="60" t="s">
        <v>25</v>
      </c>
      <c r="E4" s="60">
        <v>9</v>
      </c>
      <c r="F4" s="60"/>
      <c r="G4" s="60" t="s">
        <v>30</v>
      </c>
      <c r="H4" s="60" t="s">
        <v>30</v>
      </c>
      <c r="I4" s="60" t="s">
        <v>30</v>
      </c>
      <c r="J4" s="43" t="s">
        <v>31</v>
      </c>
      <c r="K4" s="43" t="s">
        <v>31</v>
      </c>
      <c r="L4" s="43" t="s">
        <v>32</v>
      </c>
      <c r="M4" s="43" t="s">
        <v>31</v>
      </c>
      <c r="N4" s="43" t="s">
        <v>31</v>
      </c>
      <c r="O4" s="43" t="s">
        <v>31</v>
      </c>
      <c r="P4" s="43" t="s">
        <v>31</v>
      </c>
      <c r="Q4" s="43" t="s">
        <v>33</v>
      </c>
      <c r="R4" s="43" t="s">
        <v>31</v>
      </c>
      <c r="S4" s="17" t="s">
        <v>34</v>
      </c>
      <c r="T4" s="17" t="s">
        <v>30</v>
      </c>
      <c r="U4" s="65" t="s">
        <v>31</v>
      </c>
      <c r="V4" s="65"/>
      <c r="W4" s="65"/>
      <c r="X4" s="75"/>
    </row>
    <row r="5" spans="1:27" ht="9" customHeight="1">
      <c r="A5" s="40" t="s">
        <v>35</v>
      </c>
      <c r="B5" s="44"/>
      <c r="C5" s="47" t="s">
        <v>36</v>
      </c>
      <c r="D5" s="61">
        <v>1215</v>
      </c>
      <c r="E5" s="61"/>
      <c r="F5" s="61">
        <v>15</v>
      </c>
      <c r="G5" s="61">
        <v>743</v>
      </c>
      <c r="H5" s="61">
        <v>383</v>
      </c>
      <c r="I5" s="61">
        <v>468</v>
      </c>
      <c r="J5" s="63">
        <v>428</v>
      </c>
      <c r="K5" s="63">
        <v>383</v>
      </c>
      <c r="L5" s="63">
        <v>576</v>
      </c>
      <c r="M5" s="63">
        <v>450</v>
      </c>
      <c r="N5" s="63">
        <v>495</v>
      </c>
      <c r="O5" s="63">
        <v>405</v>
      </c>
      <c r="P5" s="63">
        <v>405</v>
      </c>
      <c r="Q5" s="63">
        <v>450</v>
      </c>
      <c r="R5" s="63">
        <v>450</v>
      </c>
      <c r="S5" s="22">
        <f aca="true" t="shared" si="0" ref="S5:S22">SUM(D5:F5)</f>
        <v>1230</v>
      </c>
      <c r="T5" s="22">
        <f aca="true" t="shared" si="1" ref="T5:T22">SUM(G5:I5)</f>
        <v>1594</v>
      </c>
      <c r="U5" s="70">
        <f aca="true" t="shared" si="2" ref="U5:U22">SUM(J5:R5)</f>
        <v>4042</v>
      </c>
      <c r="V5" s="70">
        <f aca="true" t="shared" si="3" ref="V5:V22">SUM(S5:U5)</f>
        <v>6866</v>
      </c>
      <c r="W5" s="63"/>
      <c r="X5" s="76"/>
      <c r="Y5" s="77"/>
      <c r="Z5" s="77"/>
      <c r="AA5" s="77"/>
    </row>
    <row r="6" spans="1:27" ht="9" customHeight="1">
      <c r="A6" s="7"/>
      <c r="B6" s="8"/>
      <c r="C6" s="48" t="s">
        <v>37</v>
      </c>
      <c r="D6" s="13">
        <v>1349</v>
      </c>
      <c r="E6" s="14"/>
      <c r="F6" s="14"/>
      <c r="G6" s="14">
        <v>742</v>
      </c>
      <c r="H6" s="14">
        <v>351</v>
      </c>
      <c r="I6" s="14">
        <v>420</v>
      </c>
      <c r="J6" s="8">
        <v>441</v>
      </c>
      <c r="K6" s="8">
        <v>378</v>
      </c>
      <c r="L6" s="8">
        <v>504</v>
      </c>
      <c r="M6" s="8">
        <v>357</v>
      </c>
      <c r="N6" s="8">
        <v>399</v>
      </c>
      <c r="O6" s="8">
        <v>357</v>
      </c>
      <c r="P6" s="8">
        <v>399</v>
      </c>
      <c r="Q6" s="8">
        <v>399</v>
      </c>
      <c r="R6" s="8">
        <v>477</v>
      </c>
      <c r="S6" s="17">
        <f t="shared" si="0"/>
        <v>1349</v>
      </c>
      <c r="T6" s="17">
        <f t="shared" si="1"/>
        <v>1513</v>
      </c>
      <c r="U6" s="65">
        <f t="shared" si="2"/>
        <v>3711</v>
      </c>
      <c r="V6" s="65">
        <f t="shared" si="3"/>
        <v>6573</v>
      </c>
      <c r="W6" s="64"/>
      <c r="X6" s="52"/>
      <c r="Y6" s="77"/>
      <c r="Z6" s="77"/>
      <c r="AA6" s="77"/>
    </row>
    <row r="7" spans="1:27" ht="9" customHeight="1">
      <c r="A7" s="35"/>
      <c r="B7" s="8"/>
      <c r="C7" s="48">
        <v>2002</v>
      </c>
      <c r="D7" s="13">
        <v>1349</v>
      </c>
      <c r="E7" s="14">
        <v>600</v>
      </c>
      <c r="F7" s="14"/>
      <c r="G7" s="14">
        <v>742</v>
      </c>
      <c r="H7" s="14">
        <v>326</v>
      </c>
      <c r="I7" s="14">
        <v>420</v>
      </c>
      <c r="J7" s="8">
        <v>441</v>
      </c>
      <c r="K7" s="8">
        <v>378</v>
      </c>
      <c r="L7" s="8">
        <v>504</v>
      </c>
      <c r="M7" s="8">
        <v>357</v>
      </c>
      <c r="N7" s="8">
        <v>399</v>
      </c>
      <c r="O7" s="8">
        <v>357</v>
      </c>
      <c r="P7" s="8">
        <v>399</v>
      </c>
      <c r="Q7" s="8">
        <v>399</v>
      </c>
      <c r="R7" s="8">
        <v>477</v>
      </c>
      <c r="S7" s="17">
        <f t="shared" si="0"/>
        <v>1949</v>
      </c>
      <c r="T7" s="17">
        <f t="shared" si="1"/>
        <v>1488</v>
      </c>
      <c r="U7" s="65">
        <f t="shared" si="2"/>
        <v>3711</v>
      </c>
      <c r="V7" s="65">
        <f t="shared" si="3"/>
        <v>7148</v>
      </c>
      <c r="W7" s="64"/>
      <c r="X7" s="52"/>
      <c r="Y7" s="77"/>
      <c r="Z7" s="77"/>
      <c r="AA7" s="77"/>
    </row>
    <row r="8" spans="1:27" ht="9" customHeight="1">
      <c r="A8" s="11"/>
      <c r="B8" s="45"/>
      <c r="C8" s="49" t="s">
        <v>38</v>
      </c>
      <c r="D8" s="15">
        <v>1232</v>
      </c>
      <c r="E8" s="16">
        <v>595</v>
      </c>
      <c r="F8" s="16">
        <v>27</v>
      </c>
      <c r="G8" s="16">
        <v>808</v>
      </c>
      <c r="H8" s="16">
        <v>340</v>
      </c>
      <c r="I8" s="16">
        <v>425</v>
      </c>
      <c r="J8" s="68">
        <v>412</v>
      </c>
      <c r="K8" s="69">
        <v>309</v>
      </c>
      <c r="L8" s="69">
        <v>479</v>
      </c>
      <c r="M8" s="69">
        <v>323</v>
      </c>
      <c r="N8" s="68">
        <v>391</v>
      </c>
      <c r="O8" s="68">
        <v>333</v>
      </c>
      <c r="P8" s="68">
        <v>354</v>
      </c>
      <c r="Q8" s="68">
        <v>361</v>
      </c>
      <c r="R8" s="68">
        <v>393</v>
      </c>
      <c r="S8" s="23">
        <f t="shared" si="0"/>
        <v>1854</v>
      </c>
      <c r="T8" s="23">
        <f t="shared" si="1"/>
        <v>1573</v>
      </c>
      <c r="U8" s="71">
        <f t="shared" si="2"/>
        <v>3355</v>
      </c>
      <c r="V8" s="71">
        <f t="shared" si="3"/>
        <v>6782</v>
      </c>
      <c r="W8" s="71"/>
      <c r="X8" s="53"/>
      <c r="Y8" s="54"/>
      <c r="Z8" s="54"/>
      <c r="AA8" s="54"/>
    </row>
    <row r="9" spans="1:27" ht="9.75" customHeight="1">
      <c r="A9" s="39" t="s">
        <v>39</v>
      </c>
      <c r="B9" s="43">
        <v>81</v>
      </c>
      <c r="C9" s="46">
        <v>-82</v>
      </c>
      <c r="D9" s="17">
        <v>1171</v>
      </c>
      <c r="E9" s="17"/>
      <c r="F9" s="17"/>
      <c r="G9" s="17">
        <v>716</v>
      </c>
      <c r="H9" s="17">
        <v>360</v>
      </c>
      <c r="I9" s="17">
        <v>375</v>
      </c>
      <c r="J9" s="65">
        <v>469</v>
      </c>
      <c r="K9" s="65">
        <v>482</v>
      </c>
      <c r="L9" s="65">
        <v>546</v>
      </c>
      <c r="M9" s="65">
        <v>394</v>
      </c>
      <c r="N9" s="65">
        <v>463</v>
      </c>
      <c r="O9" s="65">
        <v>345</v>
      </c>
      <c r="P9" s="65">
        <v>427</v>
      </c>
      <c r="Q9" s="65">
        <v>442</v>
      </c>
      <c r="R9" s="65"/>
      <c r="S9" s="17">
        <f t="shared" si="0"/>
        <v>1171</v>
      </c>
      <c r="T9" s="17">
        <f t="shared" si="1"/>
        <v>1451</v>
      </c>
      <c r="U9" s="65">
        <f t="shared" si="2"/>
        <v>3568</v>
      </c>
      <c r="V9" s="65">
        <f t="shared" si="3"/>
        <v>6190</v>
      </c>
      <c r="W9" s="65"/>
      <c r="X9" s="55">
        <f aca="true" t="shared" si="4" ref="X9:X29">IF(S9-(S$8-600)&gt;0,S9-S$8+600,"")</f>
      </c>
      <c r="Y9" s="55">
        <f aca="true" t="shared" si="5" ref="Y9:Y35">IF(T9-T$8&gt;0,T9-T$8,"")</f>
      </c>
      <c r="Z9" s="55">
        <f aca="true" t="shared" si="6" ref="Z9:Z19">IF(U9-(U$8-477)&gt;0,U9-U$8+477,"")</f>
        <v>690</v>
      </c>
      <c r="AA9" s="55">
        <f aca="true" t="shared" si="7" ref="AA9:AA19">IF(V9-(V$8-477-600)&gt;0,V9-V$8+477+600,"")</f>
        <v>485</v>
      </c>
    </row>
    <row r="10" spans="1:27" ht="9.75" customHeight="1">
      <c r="A10" s="12"/>
      <c r="B10" s="43">
        <v>82</v>
      </c>
      <c r="C10" s="46">
        <v>-83</v>
      </c>
      <c r="D10" s="17">
        <v>1188</v>
      </c>
      <c r="E10" s="17"/>
      <c r="F10" s="17"/>
      <c r="G10" s="17">
        <v>759</v>
      </c>
      <c r="H10" s="17">
        <v>354</v>
      </c>
      <c r="I10" s="17">
        <v>364</v>
      </c>
      <c r="J10" s="65">
        <v>460</v>
      </c>
      <c r="K10" s="65">
        <v>462</v>
      </c>
      <c r="L10" s="65">
        <v>554</v>
      </c>
      <c r="M10" s="65">
        <v>407</v>
      </c>
      <c r="N10" s="65">
        <v>436</v>
      </c>
      <c r="O10" s="65">
        <v>359</v>
      </c>
      <c r="P10" s="65">
        <v>390</v>
      </c>
      <c r="Q10" s="65">
        <v>431</v>
      </c>
      <c r="R10" s="65"/>
      <c r="S10" s="17">
        <f t="shared" si="0"/>
        <v>1188</v>
      </c>
      <c r="T10" s="17">
        <f t="shared" si="1"/>
        <v>1477</v>
      </c>
      <c r="U10" s="65">
        <f t="shared" si="2"/>
        <v>3499</v>
      </c>
      <c r="V10" s="65">
        <f t="shared" si="3"/>
        <v>6164</v>
      </c>
      <c r="W10" s="65">
        <f aca="true" t="shared" si="8" ref="W10:W33">V10-V9</f>
        <v>-26</v>
      </c>
      <c r="X10" s="55">
        <f t="shared" si="4"/>
      </c>
      <c r="Y10" s="55">
        <f t="shared" si="5"/>
      </c>
      <c r="Z10" s="55">
        <f t="shared" si="6"/>
        <v>621</v>
      </c>
      <c r="AA10" s="55">
        <f t="shared" si="7"/>
        <v>459</v>
      </c>
    </row>
    <row r="11" spans="1:27" ht="9.75" customHeight="1">
      <c r="A11" s="12"/>
      <c r="B11" s="43">
        <v>83</v>
      </c>
      <c r="C11" s="46">
        <v>-84</v>
      </c>
      <c r="D11" s="17">
        <v>1197</v>
      </c>
      <c r="E11" s="17"/>
      <c r="F11" s="17"/>
      <c r="G11" s="17">
        <v>755</v>
      </c>
      <c r="H11" s="17">
        <v>317</v>
      </c>
      <c r="I11" s="17">
        <v>406</v>
      </c>
      <c r="J11" s="65">
        <v>435</v>
      </c>
      <c r="K11" s="65">
        <v>472</v>
      </c>
      <c r="L11" s="65">
        <v>559</v>
      </c>
      <c r="M11" s="65">
        <v>411</v>
      </c>
      <c r="N11" s="65">
        <v>432</v>
      </c>
      <c r="O11" s="65">
        <v>353</v>
      </c>
      <c r="P11" s="65">
        <v>373</v>
      </c>
      <c r="Q11" s="65">
        <v>436</v>
      </c>
      <c r="R11" s="65"/>
      <c r="S11" s="17">
        <f t="shared" si="0"/>
        <v>1197</v>
      </c>
      <c r="T11" s="17">
        <f t="shared" si="1"/>
        <v>1478</v>
      </c>
      <c r="U11" s="65">
        <f t="shared" si="2"/>
        <v>3471</v>
      </c>
      <c r="V11" s="65">
        <f t="shared" si="3"/>
        <v>6146</v>
      </c>
      <c r="W11" s="65">
        <f t="shared" si="8"/>
        <v>-18</v>
      </c>
      <c r="X11" s="55">
        <f t="shared" si="4"/>
      </c>
      <c r="Y11" s="55">
        <f t="shared" si="5"/>
      </c>
      <c r="Z11" s="55">
        <f t="shared" si="6"/>
        <v>593</v>
      </c>
      <c r="AA11" s="55">
        <f t="shared" si="7"/>
        <v>441</v>
      </c>
    </row>
    <row r="12" spans="1:27" ht="9.75" customHeight="1">
      <c r="A12" s="12"/>
      <c r="B12" s="43">
        <v>84</v>
      </c>
      <c r="C12" s="46">
        <v>-85</v>
      </c>
      <c r="D12" s="17">
        <v>1166</v>
      </c>
      <c r="E12" s="17"/>
      <c r="F12" s="17"/>
      <c r="G12" s="17">
        <v>770</v>
      </c>
      <c r="H12" s="17">
        <v>345</v>
      </c>
      <c r="I12" s="17">
        <v>412</v>
      </c>
      <c r="J12" s="65">
        <v>415</v>
      </c>
      <c r="K12" s="65">
        <v>440</v>
      </c>
      <c r="L12" s="65">
        <v>519</v>
      </c>
      <c r="M12" s="65">
        <v>407</v>
      </c>
      <c r="N12" s="65">
        <v>430</v>
      </c>
      <c r="O12" s="65">
        <v>348</v>
      </c>
      <c r="P12" s="65">
        <v>369</v>
      </c>
      <c r="Q12" s="65">
        <v>433</v>
      </c>
      <c r="R12" s="65"/>
      <c r="S12" s="17">
        <f t="shared" si="0"/>
        <v>1166</v>
      </c>
      <c r="T12" s="17">
        <f t="shared" si="1"/>
        <v>1527</v>
      </c>
      <c r="U12" s="65">
        <f t="shared" si="2"/>
        <v>3361</v>
      </c>
      <c r="V12" s="65">
        <f t="shared" si="3"/>
        <v>6054</v>
      </c>
      <c r="W12" s="65">
        <f t="shared" si="8"/>
        <v>-92</v>
      </c>
      <c r="X12" s="55">
        <f t="shared" si="4"/>
      </c>
      <c r="Y12" s="55">
        <f t="shared" si="5"/>
      </c>
      <c r="Z12" s="55">
        <f t="shared" si="6"/>
        <v>483</v>
      </c>
      <c r="AA12" s="55">
        <f t="shared" si="7"/>
        <v>349</v>
      </c>
    </row>
    <row r="13" spans="1:27" ht="9.75" customHeight="1">
      <c r="A13" s="12"/>
      <c r="B13" s="43">
        <v>85</v>
      </c>
      <c r="C13" s="46">
        <v>-86</v>
      </c>
      <c r="D13" s="17">
        <v>1197</v>
      </c>
      <c r="E13" s="17"/>
      <c r="F13" s="17"/>
      <c r="G13" s="17">
        <v>753</v>
      </c>
      <c r="H13" s="17">
        <v>362</v>
      </c>
      <c r="I13" s="17">
        <v>420</v>
      </c>
      <c r="J13" s="65">
        <v>434</v>
      </c>
      <c r="K13" s="65">
        <v>489</v>
      </c>
      <c r="L13" s="65">
        <v>548</v>
      </c>
      <c r="M13" s="65">
        <v>430</v>
      </c>
      <c r="N13" s="65">
        <v>415</v>
      </c>
      <c r="O13" s="65">
        <v>332</v>
      </c>
      <c r="P13" s="65">
        <v>385</v>
      </c>
      <c r="Q13" s="65">
        <v>414</v>
      </c>
      <c r="R13" s="65"/>
      <c r="S13" s="17">
        <f t="shared" si="0"/>
        <v>1197</v>
      </c>
      <c r="T13" s="17">
        <f t="shared" si="1"/>
        <v>1535</v>
      </c>
      <c r="U13" s="65">
        <f t="shared" si="2"/>
        <v>3447</v>
      </c>
      <c r="V13" s="65">
        <f t="shared" si="3"/>
        <v>6179</v>
      </c>
      <c r="W13" s="65">
        <f t="shared" si="8"/>
        <v>125</v>
      </c>
      <c r="X13" s="55">
        <f t="shared" si="4"/>
      </c>
      <c r="Y13" s="55">
        <f t="shared" si="5"/>
      </c>
      <c r="Z13" s="55">
        <f t="shared" si="6"/>
        <v>569</v>
      </c>
      <c r="AA13" s="55">
        <f t="shared" si="7"/>
        <v>474</v>
      </c>
    </row>
    <row r="14" spans="1:27" ht="9.75" customHeight="1">
      <c r="A14" s="12"/>
      <c r="B14" s="43">
        <v>86</v>
      </c>
      <c r="C14" s="46">
        <v>-87</v>
      </c>
      <c r="D14" s="17">
        <v>1232</v>
      </c>
      <c r="E14" s="17"/>
      <c r="F14" s="17"/>
      <c r="G14" s="17">
        <v>731</v>
      </c>
      <c r="H14" s="17">
        <v>349</v>
      </c>
      <c r="I14" s="17">
        <v>405</v>
      </c>
      <c r="J14" s="65">
        <v>434</v>
      </c>
      <c r="K14" s="65">
        <v>485</v>
      </c>
      <c r="L14" s="65">
        <v>593</v>
      </c>
      <c r="M14" s="65">
        <v>402</v>
      </c>
      <c r="N14" s="65">
        <v>428</v>
      </c>
      <c r="O14" s="65">
        <v>336</v>
      </c>
      <c r="P14" s="65">
        <v>390</v>
      </c>
      <c r="Q14" s="65">
        <v>440</v>
      </c>
      <c r="R14" s="65"/>
      <c r="S14" s="17">
        <f t="shared" si="0"/>
        <v>1232</v>
      </c>
      <c r="T14" s="17">
        <f t="shared" si="1"/>
        <v>1485</v>
      </c>
      <c r="U14" s="65">
        <f t="shared" si="2"/>
        <v>3508</v>
      </c>
      <c r="V14" s="65">
        <f t="shared" si="3"/>
        <v>6225</v>
      </c>
      <c r="W14" s="65">
        <f t="shared" si="8"/>
        <v>46</v>
      </c>
      <c r="X14" s="55">
        <f t="shared" si="4"/>
      </c>
      <c r="Y14" s="55">
        <f t="shared" si="5"/>
      </c>
      <c r="Z14" s="55">
        <f t="shared" si="6"/>
        <v>630</v>
      </c>
      <c r="AA14" s="55">
        <f t="shared" si="7"/>
        <v>520</v>
      </c>
    </row>
    <row r="15" spans="1:27" ht="9.75" customHeight="1">
      <c r="A15" s="12"/>
      <c r="B15" s="43">
        <v>87</v>
      </c>
      <c r="C15" s="46">
        <v>-88</v>
      </c>
      <c r="D15" s="17">
        <v>1304</v>
      </c>
      <c r="E15" s="17"/>
      <c r="F15" s="17"/>
      <c r="G15" s="17">
        <v>716</v>
      </c>
      <c r="H15" s="17">
        <v>330</v>
      </c>
      <c r="I15" s="17">
        <v>374</v>
      </c>
      <c r="J15" s="65">
        <v>451</v>
      </c>
      <c r="K15" s="65">
        <v>471</v>
      </c>
      <c r="L15" s="65">
        <v>603</v>
      </c>
      <c r="M15" s="65">
        <v>413</v>
      </c>
      <c r="N15" s="65">
        <v>454</v>
      </c>
      <c r="O15" s="65">
        <v>340</v>
      </c>
      <c r="P15" s="65">
        <v>380</v>
      </c>
      <c r="Q15" s="65">
        <v>453</v>
      </c>
      <c r="R15" s="65"/>
      <c r="S15" s="17">
        <f t="shared" si="0"/>
        <v>1304</v>
      </c>
      <c r="T15" s="17">
        <f t="shared" si="1"/>
        <v>1420</v>
      </c>
      <c r="U15" s="65">
        <f t="shared" si="2"/>
        <v>3565</v>
      </c>
      <c r="V15" s="65">
        <f t="shared" si="3"/>
        <v>6289</v>
      </c>
      <c r="W15" s="65">
        <f t="shared" si="8"/>
        <v>64</v>
      </c>
      <c r="X15" s="55">
        <f t="shared" si="4"/>
        <v>50</v>
      </c>
      <c r="Y15" s="55">
        <f t="shared" si="5"/>
      </c>
      <c r="Z15" s="55">
        <f t="shared" si="6"/>
        <v>687</v>
      </c>
      <c r="AA15" s="55">
        <f t="shared" si="7"/>
        <v>584</v>
      </c>
    </row>
    <row r="16" spans="1:27" ht="9.75" customHeight="1">
      <c r="A16" s="12"/>
      <c r="B16" s="43">
        <v>88</v>
      </c>
      <c r="C16" s="46">
        <v>-89</v>
      </c>
      <c r="D16" s="17">
        <v>1245</v>
      </c>
      <c r="E16" s="17"/>
      <c r="F16" s="17"/>
      <c r="G16" s="17">
        <v>695</v>
      </c>
      <c r="H16" s="17">
        <v>324</v>
      </c>
      <c r="I16" s="17">
        <v>361</v>
      </c>
      <c r="J16" s="65">
        <v>476</v>
      </c>
      <c r="K16" s="65">
        <v>477</v>
      </c>
      <c r="L16" s="65">
        <v>615</v>
      </c>
      <c r="M16" s="65">
        <v>431</v>
      </c>
      <c r="N16" s="65">
        <v>475</v>
      </c>
      <c r="O16" s="65">
        <v>341</v>
      </c>
      <c r="P16" s="65">
        <v>390</v>
      </c>
      <c r="Q16" s="65">
        <v>440</v>
      </c>
      <c r="R16" s="65"/>
      <c r="S16" s="17">
        <f t="shared" si="0"/>
        <v>1245</v>
      </c>
      <c r="T16" s="17">
        <f t="shared" si="1"/>
        <v>1380</v>
      </c>
      <c r="U16" s="65">
        <f t="shared" si="2"/>
        <v>3645</v>
      </c>
      <c r="V16" s="65">
        <f t="shared" si="3"/>
        <v>6270</v>
      </c>
      <c r="W16" s="65">
        <f t="shared" si="8"/>
        <v>-19</v>
      </c>
      <c r="X16" s="55">
        <f t="shared" si="4"/>
      </c>
      <c r="Y16" s="55">
        <f t="shared" si="5"/>
      </c>
      <c r="Z16" s="55">
        <f t="shared" si="6"/>
        <v>767</v>
      </c>
      <c r="AA16" s="55">
        <f t="shared" si="7"/>
        <v>565</v>
      </c>
    </row>
    <row r="17" spans="1:27" ht="9.75" customHeight="1">
      <c r="A17" s="12"/>
      <c r="B17" s="43">
        <v>89</v>
      </c>
      <c r="C17" s="46">
        <v>-90</v>
      </c>
      <c r="D17" s="17">
        <v>1226</v>
      </c>
      <c r="E17" s="17"/>
      <c r="F17" s="17"/>
      <c r="G17" s="17">
        <v>691</v>
      </c>
      <c r="H17" s="17">
        <v>332</v>
      </c>
      <c r="I17" s="17">
        <v>374</v>
      </c>
      <c r="J17" s="65">
        <v>503</v>
      </c>
      <c r="K17" s="65">
        <v>484</v>
      </c>
      <c r="L17" s="65">
        <v>592</v>
      </c>
      <c r="M17" s="65">
        <v>436</v>
      </c>
      <c r="N17" s="65">
        <v>488</v>
      </c>
      <c r="O17" s="65">
        <v>339</v>
      </c>
      <c r="P17" s="65">
        <v>375</v>
      </c>
      <c r="Q17" s="65">
        <v>395</v>
      </c>
      <c r="R17" s="65"/>
      <c r="S17" s="17">
        <f t="shared" si="0"/>
        <v>1226</v>
      </c>
      <c r="T17" s="17">
        <f t="shared" si="1"/>
        <v>1397</v>
      </c>
      <c r="U17" s="65">
        <f t="shared" si="2"/>
        <v>3612</v>
      </c>
      <c r="V17" s="65">
        <f t="shared" si="3"/>
        <v>6235</v>
      </c>
      <c r="W17" s="65">
        <f t="shared" si="8"/>
        <v>-35</v>
      </c>
      <c r="X17" s="55">
        <f t="shared" si="4"/>
      </c>
      <c r="Y17" s="55">
        <f t="shared" si="5"/>
      </c>
      <c r="Z17" s="55">
        <f t="shared" si="6"/>
        <v>734</v>
      </c>
      <c r="AA17" s="55">
        <f t="shared" si="7"/>
        <v>530</v>
      </c>
    </row>
    <row r="18" spans="1:27" ht="9.75" customHeight="1">
      <c r="A18" s="12"/>
      <c r="B18" s="43">
        <v>90</v>
      </c>
      <c r="C18" s="46">
        <v>-91</v>
      </c>
      <c r="D18" s="17">
        <v>1236</v>
      </c>
      <c r="E18" s="17"/>
      <c r="F18" s="17"/>
      <c r="G18" s="17">
        <v>730</v>
      </c>
      <c r="H18" s="17">
        <v>356</v>
      </c>
      <c r="I18" s="17">
        <v>388</v>
      </c>
      <c r="J18" s="65">
        <v>540</v>
      </c>
      <c r="K18" s="65">
        <v>440</v>
      </c>
      <c r="L18" s="65">
        <v>588</v>
      </c>
      <c r="M18" s="65">
        <v>416</v>
      </c>
      <c r="N18" s="65">
        <v>494</v>
      </c>
      <c r="O18" s="65">
        <v>343</v>
      </c>
      <c r="P18" s="65">
        <v>366</v>
      </c>
      <c r="Q18" s="65">
        <v>446</v>
      </c>
      <c r="R18" s="65"/>
      <c r="S18" s="17">
        <f t="shared" si="0"/>
        <v>1236</v>
      </c>
      <c r="T18" s="17">
        <f t="shared" si="1"/>
        <v>1474</v>
      </c>
      <c r="U18" s="65">
        <f t="shared" si="2"/>
        <v>3633</v>
      </c>
      <c r="V18" s="65">
        <f t="shared" si="3"/>
        <v>6343</v>
      </c>
      <c r="W18" s="65">
        <f t="shared" si="8"/>
        <v>108</v>
      </c>
      <c r="X18" s="55">
        <f t="shared" si="4"/>
      </c>
      <c r="Y18" s="55">
        <f t="shared" si="5"/>
      </c>
      <c r="Z18" s="55">
        <f t="shared" si="6"/>
        <v>755</v>
      </c>
      <c r="AA18" s="55">
        <f t="shared" si="7"/>
        <v>638</v>
      </c>
    </row>
    <row r="19" spans="1:27" ht="9.75" customHeight="1">
      <c r="A19" s="12"/>
      <c r="B19" s="43">
        <v>91</v>
      </c>
      <c r="C19" s="46">
        <v>-92</v>
      </c>
      <c r="D19" s="17">
        <v>1191</v>
      </c>
      <c r="E19" s="17"/>
      <c r="F19" s="17"/>
      <c r="G19" s="17">
        <v>734</v>
      </c>
      <c r="H19" s="17">
        <v>341</v>
      </c>
      <c r="I19" s="17">
        <v>421</v>
      </c>
      <c r="J19" s="65">
        <v>554</v>
      </c>
      <c r="K19" s="65">
        <v>453</v>
      </c>
      <c r="L19" s="65">
        <v>558</v>
      </c>
      <c r="M19" s="65">
        <v>439</v>
      </c>
      <c r="N19" s="65">
        <v>509</v>
      </c>
      <c r="O19" s="65">
        <v>380</v>
      </c>
      <c r="P19" s="65">
        <v>363</v>
      </c>
      <c r="Q19" s="65">
        <v>461</v>
      </c>
      <c r="R19" s="65"/>
      <c r="S19" s="17">
        <f t="shared" si="0"/>
        <v>1191</v>
      </c>
      <c r="T19" s="17">
        <f t="shared" si="1"/>
        <v>1496</v>
      </c>
      <c r="U19" s="65">
        <f t="shared" si="2"/>
        <v>3717</v>
      </c>
      <c r="V19" s="65">
        <f t="shared" si="3"/>
        <v>6404</v>
      </c>
      <c r="W19" s="65">
        <f t="shared" si="8"/>
        <v>61</v>
      </c>
      <c r="X19" s="55">
        <f t="shared" si="4"/>
      </c>
      <c r="Y19" s="55">
        <f t="shared" si="5"/>
      </c>
      <c r="Z19" s="55">
        <f t="shared" si="6"/>
        <v>839</v>
      </c>
      <c r="AA19" s="55">
        <f t="shared" si="7"/>
        <v>699</v>
      </c>
    </row>
    <row r="20" spans="1:27" ht="9.75" customHeight="1">
      <c r="A20" s="12" t="s">
        <v>40</v>
      </c>
      <c r="B20" s="43">
        <v>92</v>
      </c>
      <c r="C20" s="46">
        <v>-93</v>
      </c>
      <c r="D20" s="17">
        <v>1170</v>
      </c>
      <c r="E20" s="17"/>
      <c r="F20" s="17">
        <v>11</v>
      </c>
      <c r="G20" s="17">
        <v>742</v>
      </c>
      <c r="H20" s="17">
        <v>352</v>
      </c>
      <c r="I20" s="17">
        <v>423</v>
      </c>
      <c r="J20" s="65">
        <v>440</v>
      </c>
      <c r="K20" s="65">
        <v>338</v>
      </c>
      <c r="L20" s="65">
        <v>459</v>
      </c>
      <c r="M20" s="65">
        <v>433</v>
      </c>
      <c r="N20" s="65">
        <v>410</v>
      </c>
      <c r="O20" s="65">
        <v>350</v>
      </c>
      <c r="P20" s="65">
        <v>371</v>
      </c>
      <c r="Q20" s="65">
        <v>429</v>
      </c>
      <c r="R20" s="65">
        <v>468</v>
      </c>
      <c r="S20" s="17">
        <f t="shared" si="0"/>
        <v>1181</v>
      </c>
      <c r="T20" s="17">
        <f t="shared" si="1"/>
        <v>1517</v>
      </c>
      <c r="U20" s="65">
        <f t="shared" si="2"/>
        <v>3698</v>
      </c>
      <c r="V20" s="65">
        <f t="shared" si="3"/>
        <v>6396</v>
      </c>
      <c r="W20" s="65">
        <f t="shared" si="8"/>
        <v>-8</v>
      </c>
      <c r="X20" s="55">
        <f t="shared" si="4"/>
      </c>
      <c r="Y20" s="55">
        <f t="shared" si="5"/>
      </c>
      <c r="Z20" s="55">
        <f aca="true" t="shared" si="9" ref="Z20:Z44">IF(U20-(U$8)&gt;0,U20-U$8,"")</f>
        <v>343</v>
      </c>
      <c r="AA20" s="55">
        <f aca="true" t="shared" si="10" ref="AA20:AA29">IF(V20-(V$8-600)&gt;0,V20-V$8+600,"")</f>
        <v>214</v>
      </c>
    </row>
    <row r="21" spans="1:27" ht="9.75" customHeight="1">
      <c r="A21" s="12"/>
      <c r="B21" s="43">
        <v>93</v>
      </c>
      <c r="C21" s="46">
        <v>-94</v>
      </c>
      <c r="D21" s="17">
        <v>1216</v>
      </c>
      <c r="E21" s="17"/>
      <c r="F21" s="17">
        <v>13</v>
      </c>
      <c r="G21" s="17">
        <v>722</v>
      </c>
      <c r="H21" s="17">
        <v>367</v>
      </c>
      <c r="I21" s="17">
        <v>446</v>
      </c>
      <c r="J21" s="65">
        <v>423</v>
      </c>
      <c r="K21" s="65">
        <v>316</v>
      </c>
      <c r="L21" s="65">
        <v>492</v>
      </c>
      <c r="M21" s="65">
        <v>434</v>
      </c>
      <c r="N21" s="65">
        <v>417</v>
      </c>
      <c r="O21" s="65">
        <v>364</v>
      </c>
      <c r="P21" s="65">
        <v>370</v>
      </c>
      <c r="Q21" s="65">
        <v>399</v>
      </c>
      <c r="R21" s="65">
        <v>530</v>
      </c>
      <c r="S21" s="17">
        <f t="shared" si="0"/>
        <v>1229</v>
      </c>
      <c r="T21" s="17">
        <f t="shared" si="1"/>
        <v>1535</v>
      </c>
      <c r="U21" s="65">
        <f t="shared" si="2"/>
        <v>3745</v>
      </c>
      <c r="V21" s="65">
        <f t="shared" si="3"/>
        <v>6509</v>
      </c>
      <c r="W21" s="65">
        <f t="shared" si="8"/>
        <v>113</v>
      </c>
      <c r="X21" s="55">
        <f t="shared" si="4"/>
      </c>
      <c r="Y21" s="55">
        <f t="shared" si="5"/>
      </c>
      <c r="Z21" s="55">
        <f t="shared" si="9"/>
        <v>390</v>
      </c>
      <c r="AA21" s="55">
        <f t="shared" si="10"/>
        <v>327</v>
      </c>
    </row>
    <row r="22" spans="1:27" ht="9.75" customHeight="1">
      <c r="A22" s="12"/>
      <c r="B22" s="43">
        <v>94</v>
      </c>
      <c r="C22" s="46">
        <v>-95</v>
      </c>
      <c r="D22" s="17">
        <v>1218</v>
      </c>
      <c r="E22" s="17"/>
      <c r="F22" s="17"/>
      <c r="G22" s="17">
        <v>784</v>
      </c>
      <c r="H22" s="17">
        <v>389</v>
      </c>
      <c r="I22" s="17">
        <v>450</v>
      </c>
      <c r="J22" s="65">
        <v>428</v>
      </c>
      <c r="K22" s="65">
        <v>329</v>
      </c>
      <c r="L22" s="65">
        <v>506</v>
      </c>
      <c r="M22" s="65">
        <v>437</v>
      </c>
      <c r="N22" s="65">
        <v>403</v>
      </c>
      <c r="O22" s="65">
        <v>364</v>
      </c>
      <c r="P22" s="65">
        <v>387</v>
      </c>
      <c r="Q22" s="65">
        <v>420</v>
      </c>
      <c r="R22" s="65">
        <v>518</v>
      </c>
      <c r="S22" s="17">
        <f t="shared" si="0"/>
        <v>1218</v>
      </c>
      <c r="T22" s="17">
        <f t="shared" si="1"/>
        <v>1623</v>
      </c>
      <c r="U22" s="65">
        <f t="shared" si="2"/>
        <v>3792</v>
      </c>
      <c r="V22" s="65">
        <f t="shared" si="3"/>
        <v>6633</v>
      </c>
      <c r="W22" s="65">
        <f t="shared" si="8"/>
        <v>124</v>
      </c>
      <c r="X22" s="55">
        <f t="shared" si="4"/>
      </c>
      <c r="Y22" s="55">
        <f t="shared" si="5"/>
        <v>50</v>
      </c>
      <c r="Z22" s="55">
        <f t="shared" si="9"/>
        <v>437</v>
      </c>
      <c r="AA22" s="55">
        <f t="shared" si="10"/>
        <v>451</v>
      </c>
    </row>
    <row r="23" spans="1:27" ht="9.75" customHeight="1">
      <c r="A23" s="12"/>
      <c r="B23" s="43">
        <v>95</v>
      </c>
      <c r="C23" s="46">
        <v>-96</v>
      </c>
      <c r="D23" s="17"/>
      <c r="E23" s="17"/>
      <c r="F23" s="17"/>
      <c r="G23" s="17"/>
      <c r="H23" s="17"/>
      <c r="I23" s="17"/>
      <c r="J23" s="65"/>
      <c r="K23" s="65"/>
      <c r="L23" s="65"/>
      <c r="M23" s="65"/>
      <c r="N23" s="65"/>
      <c r="O23" s="65"/>
      <c r="P23" s="65"/>
      <c r="Q23" s="65"/>
      <c r="R23" s="65"/>
      <c r="S23" s="17"/>
      <c r="T23" s="17"/>
      <c r="U23" s="65"/>
      <c r="V23" s="65">
        <v>6643</v>
      </c>
      <c r="W23" s="65">
        <f t="shared" si="8"/>
        <v>10</v>
      </c>
      <c r="X23" s="55">
        <f t="shared" si="4"/>
      </c>
      <c r="Y23" s="55">
        <f t="shared" si="5"/>
      </c>
      <c r="Z23" s="55">
        <f t="shared" si="9"/>
      </c>
      <c r="AA23" s="55">
        <f t="shared" si="10"/>
        <v>461</v>
      </c>
    </row>
    <row r="24" spans="1:27" ht="9.75" customHeight="1">
      <c r="A24" s="12"/>
      <c r="B24" s="43">
        <v>96</v>
      </c>
      <c r="C24" s="46">
        <v>-97</v>
      </c>
      <c r="D24" s="17"/>
      <c r="E24" s="17"/>
      <c r="F24" s="17"/>
      <c r="G24" s="17"/>
      <c r="H24" s="17"/>
      <c r="I24" s="17"/>
      <c r="J24" s="65"/>
      <c r="K24" s="65"/>
      <c r="L24" s="65"/>
      <c r="M24" s="65"/>
      <c r="N24" s="65"/>
      <c r="O24" s="65"/>
      <c r="P24" s="65"/>
      <c r="Q24" s="65"/>
      <c r="R24" s="65"/>
      <c r="S24" s="17"/>
      <c r="T24" s="17"/>
      <c r="U24" s="65"/>
      <c r="V24" s="65">
        <v>6728</v>
      </c>
      <c r="W24" s="65">
        <f t="shared" si="8"/>
        <v>85</v>
      </c>
      <c r="X24" s="55">
        <f t="shared" si="4"/>
      </c>
      <c r="Y24" s="55">
        <f t="shared" si="5"/>
      </c>
      <c r="Z24" s="55">
        <f t="shared" si="9"/>
      </c>
      <c r="AA24" s="55">
        <f t="shared" si="10"/>
        <v>546</v>
      </c>
    </row>
    <row r="25" spans="1:27" ht="9.75" customHeight="1">
      <c r="A25" s="12"/>
      <c r="B25" s="43">
        <v>97</v>
      </c>
      <c r="C25" s="46">
        <v>-98</v>
      </c>
      <c r="D25" s="17"/>
      <c r="E25" s="17"/>
      <c r="F25" s="17"/>
      <c r="G25" s="17"/>
      <c r="H25" s="17"/>
      <c r="I25" s="17"/>
      <c r="J25" s="65"/>
      <c r="K25" s="65"/>
      <c r="L25" s="65"/>
      <c r="M25" s="65"/>
      <c r="N25" s="65"/>
      <c r="O25" s="65"/>
      <c r="P25" s="65"/>
      <c r="Q25" s="65"/>
      <c r="R25" s="65"/>
      <c r="S25" s="17"/>
      <c r="T25" s="17"/>
      <c r="U25" s="65"/>
      <c r="V25" s="65">
        <v>6855</v>
      </c>
      <c r="W25" s="65">
        <f t="shared" si="8"/>
        <v>127</v>
      </c>
      <c r="X25" s="55">
        <f t="shared" si="4"/>
      </c>
      <c r="Y25" s="55">
        <f t="shared" si="5"/>
      </c>
      <c r="Z25" s="55">
        <f t="shared" si="9"/>
      </c>
      <c r="AA25" s="55">
        <f t="shared" si="10"/>
        <v>673</v>
      </c>
    </row>
    <row r="26" spans="1:27" ht="9.75" customHeight="1">
      <c r="A26" s="12"/>
      <c r="B26" s="43">
        <v>98</v>
      </c>
      <c r="C26" s="46">
        <v>-99</v>
      </c>
      <c r="D26" s="17">
        <v>1527</v>
      </c>
      <c r="E26" s="17"/>
      <c r="F26" s="17"/>
      <c r="G26" s="17">
        <v>773</v>
      </c>
      <c r="H26" s="17">
        <v>443</v>
      </c>
      <c r="I26" s="17">
        <v>394</v>
      </c>
      <c r="J26" s="65">
        <v>402</v>
      </c>
      <c r="K26" s="65">
        <v>365</v>
      </c>
      <c r="L26" s="65">
        <v>575</v>
      </c>
      <c r="M26" s="65">
        <v>421</v>
      </c>
      <c r="N26" s="65">
        <v>385</v>
      </c>
      <c r="O26" s="65">
        <v>372</v>
      </c>
      <c r="P26" s="65">
        <v>387</v>
      </c>
      <c r="Q26" s="65">
        <v>409</v>
      </c>
      <c r="R26" s="65">
        <v>519</v>
      </c>
      <c r="S26" s="17">
        <f aca="true" t="shared" si="11" ref="S26:S33">SUM(D26:F26)</f>
        <v>1527</v>
      </c>
      <c r="T26" s="17">
        <f aca="true" t="shared" si="12" ref="T26:T33">SUM(G26:I26)</f>
        <v>1610</v>
      </c>
      <c r="U26" s="65">
        <f aca="true" t="shared" si="13" ref="U26:U33">SUM(J26:R26)</f>
        <v>3835</v>
      </c>
      <c r="V26" s="65">
        <f aca="true" t="shared" si="14" ref="V26:V33">SUM(S26:U26)</f>
        <v>6972</v>
      </c>
      <c r="W26" s="65">
        <f t="shared" si="8"/>
        <v>117</v>
      </c>
      <c r="X26" s="55">
        <f t="shared" si="4"/>
        <v>273</v>
      </c>
      <c r="Y26" s="55">
        <f t="shared" si="5"/>
        <v>37</v>
      </c>
      <c r="Z26" s="55">
        <f t="shared" si="9"/>
        <v>480</v>
      </c>
      <c r="AA26" s="55">
        <f t="shared" si="10"/>
        <v>790</v>
      </c>
    </row>
    <row r="27" spans="1:27" ht="9.75" customHeight="1">
      <c r="A27" s="12"/>
      <c r="B27" s="43">
        <v>99</v>
      </c>
      <c r="C27" s="46" t="s">
        <v>41</v>
      </c>
      <c r="D27" s="17">
        <v>1546</v>
      </c>
      <c r="E27" s="17"/>
      <c r="F27" s="17"/>
      <c r="G27" s="17">
        <v>788</v>
      </c>
      <c r="H27" s="17">
        <v>424</v>
      </c>
      <c r="I27" s="17">
        <v>378</v>
      </c>
      <c r="J27" s="65">
        <v>386</v>
      </c>
      <c r="K27" s="65">
        <v>370</v>
      </c>
      <c r="L27" s="65">
        <v>552</v>
      </c>
      <c r="M27" s="65">
        <v>429</v>
      </c>
      <c r="N27" s="65">
        <v>373</v>
      </c>
      <c r="O27" s="65">
        <v>357</v>
      </c>
      <c r="P27" s="65">
        <v>395</v>
      </c>
      <c r="Q27" s="65">
        <v>419</v>
      </c>
      <c r="R27" s="65">
        <v>505</v>
      </c>
      <c r="S27" s="17">
        <f t="shared" si="11"/>
        <v>1546</v>
      </c>
      <c r="T27" s="17">
        <f t="shared" si="12"/>
        <v>1590</v>
      </c>
      <c r="U27" s="65">
        <f t="shared" si="13"/>
        <v>3786</v>
      </c>
      <c r="V27" s="65">
        <f t="shared" si="14"/>
        <v>6922</v>
      </c>
      <c r="W27" s="65">
        <f t="shared" si="8"/>
        <v>-50</v>
      </c>
      <c r="X27" s="55">
        <f t="shared" si="4"/>
        <v>292</v>
      </c>
      <c r="Y27" s="55">
        <f t="shared" si="5"/>
        <v>17</v>
      </c>
      <c r="Z27" s="55">
        <f t="shared" si="9"/>
        <v>431</v>
      </c>
      <c r="AA27" s="55">
        <f t="shared" si="10"/>
        <v>740</v>
      </c>
    </row>
    <row r="28" spans="1:27" ht="9.75" customHeight="1">
      <c r="A28" s="12"/>
      <c r="B28" s="43" t="s">
        <v>42</v>
      </c>
      <c r="C28" s="46" t="s">
        <v>43</v>
      </c>
      <c r="D28" s="17">
        <v>1418</v>
      </c>
      <c r="E28" s="17"/>
      <c r="F28" s="17"/>
      <c r="G28" s="17">
        <v>814</v>
      </c>
      <c r="H28" s="17">
        <v>429</v>
      </c>
      <c r="I28" s="17">
        <v>403</v>
      </c>
      <c r="J28" s="65">
        <v>372</v>
      </c>
      <c r="K28" s="65">
        <v>376</v>
      </c>
      <c r="L28" s="65">
        <v>560</v>
      </c>
      <c r="M28" s="65">
        <v>417</v>
      </c>
      <c r="N28" s="65">
        <v>368</v>
      </c>
      <c r="O28" s="65">
        <v>384</v>
      </c>
      <c r="P28" s="65">
        <v>375</v>
      </c>
      <c r="Q28" s="65">
        <v>462</v>
      </c>
      <c r="R28" s="65">
        <v>493</v>
      </c>
      <c r="S28" s="17">
        <f t="shared" si="11"/>
        <v>1418</v>
      </c>
      <c r="T28" s="17">
        <f t="shared" si="12"/>
        <v>1646</v>
      </c>
      <c r="U28" s="65">
        <f t="shared" si="13"/>
        <v>3807</v>
      </c>
      <c r="V28" s="65">
        <f t="shared" si="14"/>
        <v>6871</v>
      </c>
      <c r="W28" s="65">
        <f t="shared" si="8"/>
        <v>-51</v>
      </c>
      <c r="X28" s="55">
        <f t="shared" si="4"/>
        <v>164</v>
      </c>
      <c r="Y28" s="55">
        <f t="shared" si="5"/>
        <v>73</v>
      </c>
      <c r="Z28" s="55">
        <f t="shared" si="9"/>
        <v>452</v>
      </c>
      <c r="AA28" s="55">
        <f t="shared" si="10"/>
        <v>689</v>
      </c>
    </row>
    <row r="29" spans="1:27" ht="9.75" customHeight="1">
      <c r="A29" s="12"/>
      <c r="B29" s="43" t="s">
        <v>44</v>
      </c>
      <c r="C29" s="46" t="s">
        <v>45</v>
      </c>
      <c r="D29" s="17">
        <v>1405</v>
      </c>
      <c r="E29" s="17"/>
      <c r="F29" s="17"/>
      <c r="G29" s="17">
        <v>836</v>
      </c>
      <c r="H29" s="17">
        <v>427</v>
      </c>
      <c r="I29" s="17">
        <v>423</v>
      </c>
      <c r="J29" s="65">
        <v>396</v>
      </c>
      <c r="K29" s="65">
        <v>382</v>
      </c>
      <c r="L29" s="65">
        <v>580</v>
      </c>
      <c r="M29" s="65">
        <v>390</v>
      </c>
      <c r="N29" s="65">
        <v>366</v>
      </c>
      <c r="O29" s="65">
        <v>407</v>
      </c>
      <c r="P29" s="65">
        <v>398</v>
      </c>
      <c r="Q29" s="65">
        <v>450</v>
      </c>
      <c r="R29" s="65">
        <v>604</v>
      </c>
      <c r="S29" s="17">
        <f t="shared" si="11"/>
        <v>1405</v>
      </c>
      <c r="T29" s="17">
        <f t="shared" si="12"/>
        <v>1686</v>
      </c>
      <c r="U29" s="65">
        <f t="shared" si="13"/>
        <v>3973</v>
      </c>
      <c r="V29" s="65">
        <f t="shared" si="14"/>
        <v>7064</v>
      </c>
      <c r="W29" s="65">
        <f t="shared" si="8"/>
        <v>193</v>
      </c>
      <c r="X29" s="55">
        <f t="shared" si="4"/>
        <v>151</v>
      </c>
      <c r="Y29" s="55">
        <f t="shared" si="5"/>
        <v>113</v>
      </c>
      <c r="Z29" s="55">
        <f t="shared" si="9"/>
        <v>618</v>
      </c>
      <c r="AA29" s="55">
        <f t="shared" si="10"/>
        <v>882</v>
      </c>
    </row>
    <row r="30" spans="1:27" ht="9.75" customHeight="1">
      <c r="A30" s="10" t="s">
        <v>64</v>
      </c>
      <c r="B30" s="43" t="s">
        <v>46</v>
      </c>
      <c r="C30" s="46" t="s">
        <v>47</v>
      </c>
      <c r="D30" s="17">
        <f>2077-618</f>
        <v>1459</v>
      </c>
      <c r="E30" s="17">
        <v>618</v>
      </c>
      <c r="F30" s="17"/>
      <c r="G30" s="17">
        <v>847</v>
      </c>
      <c r="H30" s="17">
        <v>469</v>
      </c>
      <c r="I30" s="17">
        <v>451</v>
      </c>
      <c r="J30" s="65">
        <v>330</v>
      </c>
      <c r="K30" s="65">
        <v>301</v>
      </c>
      <c r="L30" s="65">
        <v>464</v>
      </c>
      <c r="M30" s="65">
        <v>382</v>
      </c>
      <c r="N30" s="65">
        <v>295</v>
      </c>
      <c r="O30" s="65">
        <v>387</v>
      </c>
      <c r="P30" s="65">
        <v>329</v>
      </c>
      <c r="Q30" s="65">
        <v>418</v>
      </c>
      <c r="R30" s="65">
        <v>526</v>
      </c>
      <c r="S30" s="17">
        <f t="shared" si="11"/>
        <v>2077</v>
      </c>
      <c r="T30" s="17">
        <f t="shared" si="12"/>
        <v>1767</v>
      </c>
      <c r="U30" s="65">
        <f t="shared" si="13"/>
        <v>3432</v>
      </c>
      <c r="V30" s="65">
        <f t="shared" si="14"/>
        <v>7276</v>
      </c>
      <c r="W30" s="65">
        <f t="shared" si="8"/>
        <v>212</v>
      </c>
      <c r="X30" s="55">
        <f aca="true" t="shared" si="15" ref="X30:X35">IF(S30-(S$8)&gt;0,S30-S$8,"")</f>
        <v>223</v>
      </c>
      <c r="Y30" s="55">
        <f t="shared" si="5"/>
        <v>194</v>
      </c>
      <c r="Z30" s="55">
        <f t="shared" si="9"/>
        <v>77</v>
      </c>
      <c r="AA30" s="55">
        <f aca="true" t="shared" si="16" ref="AA30:AA35">IF(V30-(V$8)&gt;0,V30-V$8,"")</f>
        <v>494</v>
      </c>
    </row>
    <row r="31" spans="1:27" ht="9.75" customHeight="1">
      <c r="A31" s="12"/>
      <c r="B31" s="12" t="s">
        <v>48</v>
      </c>
      <c r="C31" s="50" t="s">
        <v>49</v>
      </c>
      <c r="D31" s="18">
        <f>2121-593</f>
        <v>1528</v>
      </c>
      <c r="E31" s="18">
        <v>593</v>
      </c>
      <c r="F31" s="18"/>
      <c r="G31" s="18">
        <v>851</v>
      </c>
      <c r="H31" s="18">
        <v>475</v>
      </c>
      <c r="I31" s="18">
        <v>445</v>
      </c>
      <c r="J31" s="66">
        <v>463</v>
      </c>
      <c r="K31" s="66">
        <v>330</v>
      </c>
      <c r="L31" s="66">
        <v>358</v>
      </c>
      <c r="M31" s="66">
        <v>373</v>
      </c>
      <c r="N31" s="66">
        <v>319</v>
      </c>
      <c r="O31" s="66">
        <v>386</v>
      </c>
      <c r="P31" s="66">
        <v>414</v>
      </c>
      <c r="Q31" s="66">
        <v>354</v>
      </c>
      <c r="R31" s="66">
        <v>525</v>
      </c>
      <c r="S31" s="17">
        <f t="shared" si="11"/>
        <v>2121</v>
      </c>
      <c r="T31" s="17">
        <f t="shared" si="12"/>
        <v>1771</v>
      </c>
      <c r="U31" s="65">
        <f t="shared" si="13"/>
        <v>3522</v>
      </c>
      <c r="V31" s="65">
        <f t="shared" si="14"/>
        <v>7414</v>
      </c>
      <c r="W31" s="65">
        <f t="shared" si="8"/>
        <v>138</v>
      </c>
      <c r="X31" s="55">
        <f t="shared" si="15"/>
        <v>267</v>
      </c>
      <c r="Y31" s="55">
        <f t="shared" si="5"/>
        <v>198</v>
      </c>
      <c r="Z31" s="55">
        <f t="shared" si="9"/>
        <v>167</v>
      </c>
      <c r="AA31" s="55">
        <f t="shared" si="16"/>
        <v>632</v>
      </c>
    </row>
    <row r="32" spans="1:27" ht="9.75" customHeight="1">
      <c r="A32" s="12"/>
      <c r="B32" s="12" t="s">
        <v>50</v>
      </c>
      <c r="C32" s="50" t="s">
        <v>51</v>
      </c>
      <c r="D32" s="18">
        <f>2181-612</f>
        <v>1569</v>
      </c>
      <c r="E32" s="18">
        <v>612</v>
      </c>
      <c r="F32" s="18"/>
      <c r="G32" s="18">
        <v>885</v>
      </c>
      <c r="H32" s="18">
        <v>467</v>
      </c>
      <c r="I32" s="18">
        <v>470</v>
      </c>
      <c r="J32" s="66">
        <v>463</v>
      </c>
      <c r="K32" s="66">
        <v>316</v>
      </c>
      <c r="L32" s="66">
        <v>393</v>
      </c>
      <c r="M32" s="66">
        <v>374</v>
      </c>
      <c r="N32" s="66">
        <v>319</v>
      </c>
      <c r="O32" s="66">
        <v>407</v>
      </c>
      <c r="P32" s="66">
        <v>453</v>
      </c>
      <c r="Q32" s="66">
        <v>396</v>
      </c>
      <c r="R32" s="66">
        <v>571</v>
      </c>
      <c r="S32" s="17">
        <f t="shared" si="11"/>
        <v>2181</v>
      </c>
      <c r="T32" s="17">
        <f t="shared" si="12"/>
        <v>1822</v>
      </c>
      <c r="U32" s="65">
        <f t="shared" si="13"/>
        <v>3692</v>
      </c>
      <c r="V32" s="65">
        <f t="shared" si="14"/>
        <v>7695</v>
      </c>
      <c r="W32" s="65">
        <f t="shared" si="8"/>
        <v>281</v>
      </c>
      <c r="X32" s="55">
        <f t="shared" si="15"/>
        <v>327</v>
      </c>
      <c r="Y32" s="55">
        <f t="shared" si="5"/>
        <v>249</v>
      </c>
      <c r="Z32" s="55">
        <f t="shared" si="9"/>
        <v>337</v>
      </c>
      <c r="AA32" s="55">
        <f t="shared" si="16"/>
        <v>913</v>
      </c>
    </row>
    <row r="33" spans="2:27" ht="9.75" customHeight="1">
      <c r="B33" s="9" t="s">
        <v>52</v>
      </c>
      <c r="C33" s="41" t="s">
        <v>53</v>
      </c>
      <c r="D33" s="19">
        <v>1646</v>
      </c>
      <c r="E33" s="19">
        <v>655</v>
      </c>
      <c r="F33" s="19">
        <v>0</v>
      </c>
      <c r="G33" s="19">
        <v>875</v>
      </c>
      <c r="H33" s="19">
        <v>466</v>
      </c>
      <c r="I33" s="19">
        <v>414</v>
      </c>
      <c r="J33" s="67">
        <v>482</v>
      </c>
      <c r="K33" s="67">
        <v>329</v>
      </c>
      <c r="L33" s="67">
        <v>400</v>
      </c>
      <c r="M33" s="67">
        <v>385</v>
      </c>
      <c r="N33" s="67">
        <v>351</v>
      </c>
      <c r="O33" s="67">
        <v>434</v>
      </c>
      <c r="P33" s="67">
        <v>481</v>
      </c>
      <c r="Q33" s="67">
        <v>376</v>
      </c>
      <c r="R33" s="67">
        <v>600</v>
      </c>
      <c r="S33" s="17">
        <f t="shared" si="11"/>
        <v>2301</v>
      </c>
      <c r="T33" s="17">
        <f t="shared" si="12"/>
        <v>1755</v>
      </c>
      <c r="U33" s="65">
        <f t="shared" si="13"/>
        <v>3838</v>
      </c>
      <c r="V33" s="65">
        <f t="shared" si="14"/>
        <v>7894</v>
      </c>
      <c r="W33" s="65">
        <f t="shared" si="8"/>
        <v>199</v>
      </c>
      <c r="X33" s="55">
        <f t="shared" si="15"/>
        <v>447</v>
      </c>
      <c r="Y33" s="55">
        <f t="shared" si="5"/>
        <v>182</v>
      </c>
      <c r="Z33" s="55">
        <f t="shared" si="9"/>
        <v>483</v>
      </c>
      <c r="AA33" s="55">
        <f t="shared" si="16"/>
        <v>1112</v>
      </c>
    </row>
    <row r="34" spans="1:27" s="31" customFormat="1" ht="9.75" customHeight="1">
      <c r="A34" s="25" t="s">
        <v>54</v>
      </c>
      <c r="B34" s="26" t="s">
        <v>55</v>
      </c>
      <c r="C34" s="27" t="s">
        <v>56</v>
      </c>
      <c r="D34" s="28">
        <f aca="true" t="shared" si="17" ref="D34:U34">D32*$V34/$V33</f>
        <v>1628.6275652394224</v>
      </c>
      <c r="E34" s="28">
        <f t="shared" si="17"/>
        <v>635.2581707626045</v>
      </c>
      <c r="F34" s="28">
        <f t="shared" si="17"/>
        <v>0</v>
      </c>
      <c r="G34" s="28">
        <f t="shared" si="17"/>
        <v>918.633139092982</v>
      </c>
      <c r="H34" s="28">
        <f t="shared" si="17"/>
        <v>484.7476564479351</v>
      </c>
      <c r="I34" s="28">
        <f t="shared" si="17"/>
        <v>487.8616670889283</v>
      </c>
      <c r="J34" s="29">
        <f t="shared" si="17"/>
        <v>480.59564225994427</v>
      </c>
      <c r="K34" s="29">
        <f t="shared" si="17"/>
        <v>328.0091208512795</v>
      </c>
      <c r="L34" s="29">
        <f t="shared" si="17"/>
        <v>407.93539397010386</v>
      </c>
      <c r="M34" s="29">
        <f t="shared" si="17"/>
        <v>388.2133265771472</v>
      </c>
      <c r="N34" s="29">
        <f t="shared" si="17"/>
        <v>331.1231314922726</v>
      </c>
      <c r="O34" s="29">
        <f t="shared" si="17"/>
        <v>422.467443628072</v>
      </c>
      <c r="P34" s="29">
        <f t="shared" si="17"/>
        <v>470.21560678996707</v>
      </c>
      <c r="Q34" s="29">
        <f t="shared" si="17"/>
        <v>411.04940461109703</v>
      </c>
      <c r="R34" s="29">
        <f t="shared" si="17"/>
        <v>592.700025335698</v>
      </c>
      <c r="S34" s="28">
        <f t="shared" si="17"/>
        <v>2263.885736002027</v>
      </c>
      <c r="T34" s="28">
        <f t="shared" si="17"/>
        <v>1891.2424626298455</v>
      </c>
      <c r="U34" s="29">
        <f t="shared" si="17"/>
        <v>3832.3090955155812</v>
      </c>
      <c r="V34" s="29">
        <f aca="true" t="shared" si="18" ref="V34:V44">V33+W34</f>
        <v>8194</v>
      </c>
      <c r="W34" s="29">
        <v>300</v>
      </c>
      <c r="X34" s="30">
        <f t="shared" si="15"/>
        <v>409.885736002027</v>
      </c>
      <c r="Y34" s="30">
        <f t="shared" si="5"/>
        <v>318.2424626298455</v>
      </c>
      <c r="Z34" s="30">
        <f t="shared" si="9"/>
        <v>477.30909551558125</v>
      </c>
      <c r="AA34" s="30">
        <f t="shared" si="16"/>
        <v>1412</v>
      </c>
    </row>
    <row r="35" spans="1:27" s="31" customFormat="1" ht="9.75" customHeight="1">
      <c r="A35" s="26"/>
      <c r="B35" s="26" t="s">
        <v>57</v>
      </c>
      <c r="C35" s="27" t="s">
        <v>58</v>
      </c>
      <c r="D35" s="28">
        <f aca="true" t="shared" si="19" ref="D35:U35">D34*$V35/$V34</f>
        <v>1688.2551304788446</v>
      </c>
      <c r="E35" s="28">
        <f t="shared" si="19"/>
        <v>658.5163415252091</v>
      </c>
      <c r="F35" s="28">
        <f t="shared" si="19"/>
        <v>0</v>
      </c>
      <c r="G35" s="28">
        <f t="shared" si="19"/>
        <v>952.266278185964</v>
      </c>
      <c r="H35" s="28">
        <f t="shared" si="19"/>
        <v>502.49531289587026</v>
      </c>
      <c r="I35" s="28">
        <f t="shared" si="19"/>
        <v>505.7233341778566</v>
      </c>
      <c r="J35" s="29">
        <f t="shared" si="19"/>
        <v>498.19128451988854</v>
      </c>
      <c r="K35" s="29">
        <f t="shared" si="19"/>
        <v>340.01824170255895</v>
      </c>
      <c r="L35" s="29">
        <f t="shared" si="19"/>
        <v>422.8707879402077</v>
      </c>
      <c r="M35" s="29">
        <f t="shared" si="19"/>
        <v>402.4266531542944</v>
      </c>
      <c r="N35" s="29">
        <f t="shared" si="19"/>
        <v>343.2462629845452</v>
      </c>
      <c r="O35" s="29">
        <f t="shared" si="19"/>
        <v>437.9348872561439</v>
      </c>
      <c r="P35" s="29">
        <f t="shared" si="19"/>
        <v>487.43121357993414</v>
      </c>
      <c r="Q35" s="29">
        <f t="shared" si="19"/>
        <v>426.09880922219406</v>
      </c>
      <c r="R35" s="29">
        <f t="shared" si="19"/>
        <v>614.400050671396</v>
      </c>
      <c r="S35" s="28">
        <f t="shared" si="19"/>
        <v>2346.771472004054</v>
      </c>
      <c r="T35" s="28">
        <f t="shared" si="19"/>
        <v>1960.484925259691</v>
      </c>
      <c r="U35" s="29">
        <f t="shared" si="19"/>
        <v>3972.6181910311625</v>
      </c>
      <c r="V35" s="29">
        <f t="shared" si="18"/>
        <v>8494</v>
      </c>
      <c r="W35" s="29">
        <v>300</v>
      </c>
      <c r="X35" s="30">
        <f t="shared" si="15"/>
        <v>492.771472004054</v>
      </c>
      <c r="Y35" s="30">
        <f t="shared" si="5"/>
        <v>387.48492525969095</v>
      </c>
      <c r="Z35" s="30">
        <f t="shared" si="9"/>
        <v>617.6181910311625</v>
      </c>
      <c r="AA35" s="30">
        <f t="shared" si="16"/>
        <v>1712</v>
      </c>
    </row>
    <row r="36" spans="1:27" s="31" customFormat="1" ht="9.75" customHeight="1">
      <c r="A36" s="26" t="s">
        <v>59</v>
      </c>
      <c r="B36" s="32" t="s">
        <v>60</v>
      </c>
      <c r="C36" s="1" t="s">
        <v>61</v>
      </c>
      <c r="D36" s="28">
        <f>(D35+E35)*$V36/$V35-1200</f>
        <v>1229.657208006081</v>
      </c>
      <c r="E36" s="28">
        <f>E8/($E$8+SUM($G$8:$I$8))*SUM($G35:$I35)*$V36/$V35</f>
        <v>557.0515663257721</v>
      </c>
      <c r="F36" s="28">
        <v>1200</v>
      </c>
      <c r="G36" s="28">
        <f>G8/($E$8+SUM($G$8:$I$8))*SUM($G35:$I35)*$V36/$V35</f>
        <v>756.4666648592</v>
      </c>
      <c r="H36" s="28">
        <f>H8/($E$8+SUM($G$8:$I$8))*SUM($G35:$I35)*$V36/$V35</f>
        <v>318.3151807575842</v>
      </c>
      <c r="I36" s="28">
        <f>I8/($E$8+SUM($G$8:$I$8))*SUM($G35:$I35)*$V36/$V35</f>
        <v>397.8939759469802</v>
      </c>
      <c r="J36" s="29">
        <f aca="true" t="shared" si="20" ref="J36:J44">J35*$V36/$V35</f>
        <v>515.7869267798328</v>
      </c>
      <c r="K36" s="29">
        <f aca="true" t="shared" si="21" ref="K36:K44">K35*$V36/$V35</f>
        <v>352.0273625538384</v>
      </c>
      <c r="L36" s="29">
        <f aca="true" t="shared" si="22" ref="L36:L44">L35*$V36/$V35</f>
        <v>437.8061819103116</v>
      </c>
      <c r="M36" s="29">
        <f aca="true" t="shared" si="23" ref="M36:M44">M35*$V36/$V35</f>
        <v>416.6399797314416</v>
      </c>
      <c r="N36" s="29">
        <f aca="true" t="shared" si="24" ref="N36:N44">N35*$V36/$V35</f>
        <v>355.3693944768178</v>
      </c>
      <c r="O36" s="29">
        <f aca="true" t="shared" si="25" ref="O36:O44">O35*$V36/$V35</f>
        <v>453.4023308842158</v>
      </c>
      <c r="P36" s="29">
        <f aca="true" t="shared" si="26" ref="P36:P44">P35*$V36/$V35</f>
        <v>504.6468203699012</v>
      </c>
      <c r="Q36" s="29">
        <f aca="true" t="shared" si="27" ref="Q36:Q44">Q35*$V36/$V35</f>
        <v>441.1482138332911</v>
      </c>
      <c r="R36" s="29">
        <f aca="true" t="shared" si="28" ref="R36:R44">R35*$V36/$V35</f>
        <v>636.100076007094</v>
      </c>
      <c r="S36" s="28">
        <f aca="true" t="shared" si="29" ref="S36:S44">S35*$V36/$V35</f>
        <v>2429.657208006081</v>
      </c>
      <c r="T36" s="28">
        <f aca="true" t="shared" si="30" ref="T36:T44">T35*$V36/$V35</f>
        <v>2029.7273878895364</v>
      </c>
      <c r="U36" s="29">
        <f aca="true" t="shared" si="31" ref="U36:U44">U35*$V36/$V35</f>
        <v>4112.927286546744</v>
      </c>
      <c r="V36" s="29">
        <f t="shared" si="18"/>
        <v>8794</v>
      </c>
      <c r="W36" s="29">
        <v>300</v>
      </c>
      <c r="X36" s="30">
        <f aca="true" t="shared" si="32" ref="X36:X44">IF(S36-(S$8+600)&gt;0,S36-S$8-600,"")</f>
      </c>
      <c r="Y36" s="30">
        <f aca="true" t="shared" si="33" ref="Y36:Y44">IF(T36-(T$8+600)&gt;0,T36-T$8-600,"")</f>
      </c>
      <c r="Z36" s="30">
        <f t="shared" si="9"/>
        <v>757.9272865467437</v>
      </c>
      <c r="AA36" s="30">
        <f aca="true" t="shared" si="34" ref="AA36:AA44">IF(V36-(V$8+1200)&gt;0,V36-V$8-1200,"")</f>
        <v>812</v>
      </c>
    </row>
    <row r="37" spans="1:27" s="31" customFormat="1" ht="9.75" customHeight="1">
      <c r="A37" s="32"/>
      <c r="B37" s="32" t="s">
        <v>62</v>
      </c>
      <c r="C37" s="1">
        <v>-10</v>
      </c>
      <c r="D37" s="28">
        <f aca="true" t="shared" si="35" ref="D37:I44">D36*$V37/$V36</f>
        <v>1271.6059415064021</v>
      </c>
      <c r="E37" s="28">
        <f t="shared" si="35"/>
        <v>576.0549174626532</v>
      </c>
      <c r="F37" s="28">
        <f t="shared" si="35"/>
        <v>1240.9370025017058</v>
      </c>
      <c r="G37" s="28">
        <f t="shared" si="35"/>
        <v>782.2728963190317</v>
      </c>
      <c r="H37" s="28">
        <f t="shared" si="35"/>
        <v>329.17423855008764</v>
      </c>
      <c r="I37" s="28">
        <f t="shared" si="35"/>
        <v>411.4677981876095</v>
      </c>
      <c r="J37" s="29">
        <f t="shared" si="20"/>
        <v>533.3825690397771</v>
      </c>
      <c r="K37" s="29">
        <f t="shared" si="21"/>
        <v>364.03648340511785</v>
      </c>
      <c r="L37" s="29">
        <f t="shared" si="22"/>
        <v>452.74157588041544</v>
      </c>
      <c r="M37" s="29">
        <f t="shared" si="23"/>
        <v>430.8533063085888</v>
      </c>
      <c r="N37" s="29">
        <f t="shared" si="24"/>
        <v>367.49252596909037</v>
      </c>
      <c r="O37" s="29">
        <f t="shared" si="25"/>
        <v>468.8697745122878</v>
      </c>
      <c r="P37" s="29">
        <f t="shared" si="26"/>
        <v>521.8624271598683</v>
      </c>
      <c r="Q37" s="29">
        <f t="shared" si="27"/>
        <v>456.1976184443881</v>
      </c>
      <c r="R37" s="29">
        <f t="shared" si="28"/>
        <v>657.800101342792</v>
      </c>
      <c r="S37" s="28">
        <f t="shared" si="29"/>
        <v>2512.542944008108</v>
      </c>
      <c r="T37" s="28">
        <f t="shared" si="30"/>
        <v>2098.969850519382</v>
      </c>
      <c r="U37" s="29">
        <f t="shared" si="31"/>
        <v>4253.236382062325</v>
      </c>
      <c r="V37" s="29">
        <f t="shared" si="18"/>
        <v>9094</v>
      </c>
      <c r="W37" s="29">
        <v>300</v>
      </c>
      <c r="X37" s="30">
        <f t="shared" si="32"/>
        <v>58.54294400810795</v>
      </c>
      <c r="Y37" s="30">
        <f t="shared" si="33"/>
      </c>
      <c r="Z37" s="30">
        <f t="shared" si="9"/>
        <v>898.236382062325</v>
      </c>
      <c r="AA37" s="30">
        <f t="shared" si="34"/>
        <v>1112</v>
      </c>
    </row>
    <row r="38" spans="1:27" s="31" customFormat="1" ht="9.75" customHeight="1">
      <c r="A38" s="32"/>
      <c r="B38" s="2">
        <v>10</v>
      </c>
      <c r="C38" s="1">
        <f aca="true" t="shared" si="36" ref="C38:C44">C37-1</f>
        <v>-11</v>
      </c>
      <c r="D38" s="28">
        <f t="shared" si="35"/>
        <v>1313.5546750067233</v>
      </c>
      <c r="E38" s="28">
        <f t="shared" si="35"/>
        <v>595.0582685995341</v>
      </c>
      <c r="F38" s="28">
        <f t="shared" si="35"/>
        <v>1281.8740050034116</v>
      </c>
      <c r="G38" s="28">
        <f t="shared" si="35"/>
        <v>808.0791277788634</v>
      </c>
      <c r="H38" s="28">
        <f t="shared" si="35"/>
        <v>340.0332963425911</v>
      </c>
      <c r="I38" s="28">
        <f t="shared" si="35"/>
        <v>425.0416204282388</v>
      </c>
      <c r="J38" s="29">
        <f t="shared" si="20"/>
        <v>550.9782112997214</v>
      </c>
      <c r="K38" s="29">
        <f t="shared" si="21"/>
        <v>376.0456042563973</v>
      </c>
      <c r="L38" s="29">
        <f t="shared" si="22"/>
        <v>467.6769698505193</v>
      </c>
      <c r="M38" s="29">
        <f t="shared" si="23"/>
        <v>445.066632885736</v>
      </c>
      <c r="N38" s="29">
        <f t="shared" si="24"/>
        <v>379.61565746136296</v>
      </c>
      <c r="O38" s="29">
        <f t="shared" si="25"/>
        <v>484.33721814035977</v>
      </c>
      <c r="P38" s="29">
        <f t="shared" si="26"/>
        <v>539.0780339498353</v>
      </c>
      <c r="Q38" s="29">
        <f t="shared" si="27"/>
        <v>471.24702305548516</v>
      </c>
      <c r="R38" s="29">
        <f t="shared" si="28"/>
        <v>679.50012667849</v>
      </c>
      <c r="S38" s="28">
        <f t="shared" si="29"/>
        <v>2595.428680010135</v>
      </c>
      <c r="T38" s="28">
        <f t="shared" si="30"/>
        <v>2168.212313149227</v>
      </c>
      <c r="U38" s="29">
        <f t="shared" si="31"/>
        <v>4393.545477577906</v>
      </c>
      <c r="V38" s="29">
        <f t="shared" si="18"/>
        <v>9394</v>
      </c>
      <c r="W38" s="29">
        <v>300</v>
      </c>
      <c r="X38" s="30">
        <f t="shared" si="32"/>
        <v>141.42868001013494</v>
      </c>
      <c r="Y38" s="30">
        <f t="shared" si="33"/>
      </c>
      <c r="Z38" s="30">
        <f t="shared" si="9"/>
        <v>1038.5454775779062</v>
      </c>
      <c r="AA38" s="30">
        <f t="shared" si="34"/>
        <v>1412</v>
      </c>
    </row>
    <row r="39" spans="1:27" s="31" customFormat="1" ht="9.75" customHeight="1">
      <c r="A39" s="32"/>
      <c r="B39" s="2">
        <f aca="true" t="shared" si="37" ref="B39:B44">B38+1</f>
        <v>11</v>
      </c>
      <c r="C39" s="1">
        <f t="shared" si="36"/>
        <v>-12</v>
      </c>
      <c r="D39" s="28">
        <f t="shared" si="35"/>
        <v>1355.5034085070445</v>
      </c>
      <c r="E39" s="28">
        <f t="shared" si="35"/>
        <v>614.0616197364151</v>
      </c>
      <c r="F39" s="28">
        <f t="shared" si="35"/>
        <v>1322.8110075051175</v>
      </c>
      <c r="G39" s="28">
        <f t="shared" si="35"/>
        <v>833.8853592386951</v>
      </c>
      <c r="H39" s="28">
        <f t="shared" si="35"/>
        <v>350.89235413509454</v>
      </c>
      <c r="I39" s="28">
        <f t="shared" si="35"/>
        <v>438.61544266886807</v>
      </c>
      <c r="J39" s="29">
        <f t="shared" si="20"/>
        <v>568.5738535596656</v>
      </c>
      <c r="K39" s="29">
        <f t="shared" si="21"/>
        <v>388.05472510767675</v>
      </c>
      <c r="L39" s="29">
        <f t="shared" si="22"/>
        <v>482.6123638206232</v>
      </c>
      <c r="M39" s="29">
        <f t="shared" si="23"/>
        <v>459.27995946288314</v>
      </c>
      <c r="N39" s="29">
        <f t="shared" si="24"/>
        <v>391.73878895363555</v>
      </c>
      <c r="O39" s="29">
        <f t="shared" si="25"/>
        <v>499.8046617684317</v>
      </c>
      <c r="P39" s="29">
        <f t="shared" si="26"/>
        <v>556.2936407398024</v>
      </c>
      <c r="Q39" s="29">
        <f t="shared" si="27"/>
        <v>486.2964276665822</v>
      </c>
      <c r="R39" s="29">
        <f t="shared" si="28"/>
        <v>701.200152014188</v>
      </c>
      <c r="S39" s="3">
        <f t="shared" si="29"/>
        <v>2678.314416012162</v>
      </c>
      <c r="T39" s="3">
        <f t="shared" si="30"/>
        <v>2237.4547757790724</v>
      </c>
      <c r="U39" s="4">
        <f t="shared" si="31"/>
        <v>4533.854573093488</v>
      </c>
      <c r="V39" s="4">
        <f t="shared" si="18"/>
        <v>9694</v>
      </c>
      <c r="W39" s="4">
        <v>300</v>
      </c>
      <c r="X39" s="5">
        <f t="shared" si="32"/>
        <v>224.31441601216193</v>
      </c>
      <c r="Y39" s="5">
        <f t="shared" si="33"/>
        <v>64.4547757790724</v>
      </c>
      <c r="Z39" s="5">
        <f t="shared" si="9"/>
        <v>1178.8545730934884</v>
      </c>
      <c r="AA39" s="5">
        <f t="shared" si="34"/>
        <v>1712</v>
      </c>
    </row>
    <row r="40" spans="1:27" s="31" customFormat="1" ht="9.75" customHeight="1">
      <c r="A40" s="32"/>
      <c r="B40" s="2">
        <f t="shared" si="37"/>
        <v>12</v>
      </c>
      <c r="C40" s="1">
        <f t="shared" si="36"/>
        <v>-13</v>
      </c>
      <c r="D40" s="28">
        <f t="shared" si="35"/>
        <v>1397.4521420073656</v>
      </c>
      <c r="E40" s="28">
        <f t="shared" si="35"/>
        <v>633.064970873296</v>
      </c>
      <c r="F40" s="28">
        <f t="shared" si="35"/>
        <v>1363.748010006823</v>
      </c>
      <c r="G40" s="28">
        <f t="shared" si="35"/>
        <v>859.6915906985267</v>
      </c>
      <c r="H40" s="28">
        <f t="shared" si="35"/>
        <v>361.751411927598</v>
      </c>
      <c r="I40" s="28">
        <f t="shared" si="35"/>
        <v>452.18926490949735</v>
      </c>
      <c r="J40" s="29">
        <f t="shared" si="20"/>
        <v>586.1694958196099</v>
      </c>
      <c r="K40" s="29">
        <f t="shared" si="21"/>
        <v>400.06384595895616</v>
      </c>
      <c r="L40" s="29">
        <f t="shared" si="22"/>
        <v>497.54775779072713</v>
      </c>
      <c r="M40" s="29">
        <f t="shared" si="23"/>
        <v>473.49328604003034</v>
      </c>
      <c r="N40" s="29">
        <f t="shared" si="24"/>
        <v>403.86192044590814</v>
      </c>
      <c r="O40" s="29">
        <f t="shared" si="25"/>
        <v>515.2721053965035</v>
      </c>
      <c r="P40" s="29">
        <f t="shared" si="26"/>
        <v>573.5092475297695</v>
      </c>
      <c r="Q40" s="29">
        <f t="shared" si="27"/>
        <v>501.3458322776792</v>
      </c>
      <c r="R40" s="29">
        <f t="shared" si="28"/>
        <v>722.900177349886</v>
      </c>
      <c r="S40" s="3">
        <f t="shared" si="29"/>
        <v>2761.200152014189</v>
      </c>
      <c r="T40" s="3">
        <f t="shared" si="30"/>
        <v>2306.697238408918</v>
      </c>
      <c r="U40" s="4">
        <f t="shared" si="31"/>
        <v>4674.16366860907</v>
      </c>
      <c r="V40" s="4">
        <f t="shared" si="18"/>
        <v>9994</v>
      </c>
      <c r="W40" s="4">
        <v>300</v>
      </c>
      <c r="X40" s="5">
        <f t="shared" si="32"/>
        <v>307.2001520141889</v>
      </c>
      <c r="Y40" s="5">
        <f t="shared" si="33"/>
        <v>133.6972384089181</v>
      </c>
      <c r="Z40" s="5">
        <f t="shared" si="9"/>
        <v>1319.1636686090696</v>
      </c>
      <c r="AA40" s="5">
        <f t="shared" si="34"/>
        <v>2012</v>
      </c>
    </row>
    <row r="41" spans="1:27" s="31" customFormat="1" ht="9.75" customHeight="1">
      <c r="A41" s="32"/>
      <c r="B41" s="2">
        <f t="shared" si="37"/>
        <v>13</v>
      </c>
      <c r="C41" s="1">
        <f t="shared" si="36"/>
        <v>-14</v>
      </c>
      <c r="D41" s="28">
        <f t="shared" si="35"/>
        <v>1439.4008755076868</v>
      </c>
      <c r="E41" s="28">
        <f t="shared" si="35"/>
        <v>652.068322010177</v>
      </c>
      <c r="F41" s="28">
        <f t="shared" si="35"/>
        <v>1404.6850125085286</v>
      </c>
      <c r="G41" s="28">
        <f t="shared" si="35"/>
        <v>885.4978221583584</v>
      </c>
      <c r="H41" s="28">
        <f t="shared" si="35"/>
        <v>372.61046972010143</v>
      </c>
      <c r="I41" s="28">
        <f t="shared" si="35"/>
        <v>465.7630871501267</v>
      </c>
      <c r="J41" s="29">
        <f t="shared" si="20"/>
        <v>603.7651380795542</v>
      </c>
      <c r="K41" s="29">
        <f t="shared" si="21"/>
        <v>412.0729668102356</v>
      </c>
      <c r="L41" s="29">
        <f t="shared" si="22"/>
        <v>512.483151760831</v>
      </c>
      <c r="M41" s="29">
        <f t="shared" si="23"/>
        <v>487.7066126171776</v>
      </c>
      <c r="N41" s="29">
        <f t="shared" si="24"/>
        <v>415.9850519381808</v>
      </c>
      <c r="O41" s="29">
        <f t="shared" si="25"/>
        <v>530.7395490245756</v>
      </c>
      <c r="P41" s="29">
        <f t="shared" si="26"/>
        <v>590.7248543197366</v>
      </c>
      <c r="Q41" s="29">
        <f t="shared" si="27"/>
        <v>516.3952368887763</v>
      </c>
      <c r="R41" s="29">
        <f t="shared" si="28"/>
        <v>744.600202685584</v>
      </c>
      <c r="S41" s="3">
        <f t="shared" si="29"/>
        <v>2844.0858880162154</v>
      </c>
      <c r="T41" s="3">
        <f t="shared" si="30"/>
        <v>2375.939701038764</v>
      </c>
      <c r="U41" s="4">
        <f t="shared" si="31"/>
        <v>4814.472764124652</v>
      </c>
      <c r="V41" s="4">
        <f t="shared" si="18"/>
        <v>10294</v>
      </c>
      <c r="W41" s="4">
        <v>300</v>
      </c>
      <c r="X41" s="5">
        <f t="shared" si="32"/>
        <v>390.08588801621545</v>
      </c>
      <c r="Y41" s="5">
        <f t="shared" si="33"/>
        <v>202.93970103876381</v>
      </c>
      <c r="Z41" s="5">
        <f t="shared" si="9"/>
        <v>1459.4727641246518</v>
      </c>
      <c r="AA41" s="5">
        <f t="shared" si="34"/>
        <v>2312</v>
      </c>
    </row>
    <row r="42" spans="1:27" s="31" customFormat="1" ht="9.75" customHeight="1">
      <c r="A42" s="32"/>
      <c r="B42" s="2">
        <f t="shared" si="37"/>
        <v>14</v>
      </c>
      <c r="C42" s="1">
        <f t="shared" si="36"/>
        <v>-15</v>
      </c>
      <c r="D42" s="28">
        <f t="shared" si="35"/>
        <v>1481.349609008008</v>
      </c>
      <c r="E42" s="28">
        <f t="shared" si="35"/>
        <v>671.071673147058</v>
      </c>
      <c r="F42" s="28">
        <f t="shared" si="35"/>
        <v>1445.6220150102345</v>
      </c>
      <c r="G42" s="28">
        <f t="shared" si="35"/>
        <v>911.3040536181901</v>
      </c>
      <c r="H42" s="28">
        <f t="shared" si="35"/>
        <v>383.4695275126049</v>
      </c>
      <c r="I42" s="28">
        <f t="shared" si="35"/>
        <v>479.336909390756</v>
      </c>
      <c r="J42" s="29">
        <f t="shared" si="20"/>
        <v>621.3607803394984</v>
      </c>
      <c r="K42" s="29">
        <f t="shared" si="21"/>
        <v>424.08208766151506</v>
      </c>
      <c r="L42" s="29">
        <f t="shared" si="22"/>
        <v>527.4185457309349</v>
      </c>
      <c r="M42" s="29">
        <f t="shared" si="23"/>
        <v>501.9199391943248</v>
      </c>
      <c r="N42" s="29">
        <f t="shared" si="24"/>
        <v>428.1081834304534</v>
      </c>
      <c r="O42" s="29">
        <f t="shared" si="25"/>
        <v>546.2069926526476</v>
      </c>
      <c r="P42" s="29">
        <f t="shared" si="26"/>
        <v>607.9404611097036</v>
      </c>
      <c r="Q42" s="29">
        <f t="shared" si="27"/>
        <v>531.4446414998733</v>
      </c>
      <c r="R42" s="29">
        <f t="shared" si="28"/>
        <v>766.300228021282</v>
      </c>
      <c r="S42" s="3">
        <f t="shared" si="29"/>
        <v>2926.9716240182424</v>
      </c>
      <c r="T42" s="3">
        <f t="shared" si="30"/>
        <v>2445.1821636686095</v>
      </c>
      <c r="U42" s="4">
        <f t="shared" si="31"/>
        <v>4954.781859640233</v>
      </c>
      <c r="V42" s="4">
        <f t="shared" si="18"/>
        <v>10594</v>
      </c>
      <c r="W42" s="4">
        <v>300</v>
      </c>
      <c r="X42" s="5">
        <f t="shared" si="32"/>
        <v>472.97162401824244</v>
      </c>
      <c r="Y42" s="5">
        <f t="shared" si="33"/>
        <v>272.1821636686095</v>
      </c>
      <c r="Z42" s="5">
        <f t="shared" si="9"/>
        <v>1599.781859640233</v>
      </c>
      <c r="AA42" s="5">
        <f t="shared" si="34"/>
        <v>2612</v>
      </c>
    </row>
    <row r="43" spans="1:27" s="31" customFormat="1" ht="9.75" customHeight="1">
      <c r="A43" s="32"/>
      <c r="B43" s="2">
        <f t="shared" si="37"/>
        <v>15</v>
      </c>
      <c r="C43" s="1">
        <f t="shared" si="36"/>
        <v>-16</v>
      </c>
      <c r="D43" s="28">
        <f t="shared" si="35"/>
        <v>1523.2983425083291</v>
      </c>
      <c r="E43" s="28">
        <f t="shared" si="35"/>
        <v>690.0750242839391</v>
      </c>
      <c r="F43" s="28">
        <f t="shared" si="35"/>
        <v>1486.5590175119403</v>
      </c>
      <c r="G43" s="28">
        <f t="shared" si="35"/>
        <v>937.1102850780219</v>
      </c>
      <c r="H43" s="28">
        <f t="shared" si="35"/>
        <v>394.32858530510833</v>
      </c>
      <c r="I43" s="28">
        <f t="shared" si="35"/>
        <v>492.9107316313853</v>
      </c>
      <c r="J43" s="29">
        <f t="shared" si="20"/>
        <v>638.9564225994427</v>
      </c>
      <c r="K43" s="29">
        <f t="shared" si="21"/>
        <v>436.0912085127945</v>
      </c>
      <c r="L43" s="29">
        <f t="shared" si="22"/>
        <v>542.3539397010387</v>
      </c>
      <c r="M43" s="29">
        <f t="shared" si="23"/>
        <v>516.133265771472</v>
      </c>
      <c r="N43" s="29">
        <f t="shared" si="24"/>
        <v>440.231314922726</v>
      </c>
      <c r="O43" s="29">
        <f t="shared" si="25"/>
        <v>561.6744362807196</v>
      </c>
      <c r="P43" s="29">
        <f t="shared" si="26"/>
        <v>625.1560678996707</v>
      </c>
      <c r="Q43" s="29">
        <f t="shared" si="27"/>
        <v>546.4940461109703</v>
      </c>
      <c r="R43" s="29">
        <f t="shared" si="28"/>
        <v>788.00025335698</v>
      </c>
      <c r="S43" s="3">
        <f t="shared" si="29"/>
        <v>3009.8573600202694</v>
      </c>
      <c r="T43" s="3">
        <f t="shared" si="30"/>
        <v>2514.4246262984548</v>
      </c>
      <c r="U43" s="4">
        <f t="shared" si="31"/>
        <v>5095.090955155814</v>
      </c>
      <c r="V43" s="4">
        <f t="shared" si="18"/>
        <v>10894</v>
      </c>
      <c r="W43" s="4">
        <v>300</v>
      </c>
      <c r="X43" s="5">
        <f t="shared" si="32"/>
        <v>555.8573600202694</v>
      </c>
      <c r="Y43" s="5">
        <f t="shared" si="33"/>
        <v>341.42462629845477</v>
      </c>
      <c r="Z43" s="5">
        <f t="shared" si="9"/>
        <v>1740.0909551558143</v>
      </c>
      <c r="AA43" s="5">
        <f t="shared" si="34"/>
        <v>2912</v>
      </c>
    </row>
    <row r="44" spans="1:27" s="31" customFormat="1" ht="9.75" customHeight="1">
      <c r="A44" s="32"/>
      <c r="B44" s="2">
        <f t="shared" si="37"/>
        <v>16</v>
      </c>
      <c r="C44" s="1">
        <f t="shared" si="36"/>
        <v>-17</v>
      </c>
      <c r="D44" s="28">
        <f t="shared" si="35"/>
        <v>1565.2470760086505</v>
      </c>
      <c r="E44" s="28">
        <f t="shared" si="35"/>
        <v>709.0783754208201</v>
      </c>
      <c r="F44" s="28">
        <f t="shared" si="35"/>
        <v>1527.496020013646</v>
      </c>
      <c r="G44" s="28">
        <f t="shared" si="35"/>
        <v>962.9165165378537</v>
      </c>
      <c r="H44" s="28">
        <f t="shared" si="35"/>
        <v>405.1876430976118</v>
      </c>
      <c r="I44" s="28">
        <f t="shared" si="35"/>
        <v>506.4845538720146</v>
      </c>
      <c r="J44" s="29">
        <f t="shared" si="20"/>
        <v>656.552064859387</v>
      </c>
      <c r="K44" s="29">
        <f t="shared" si="21"/>
        <v>448.1003293640739</v>
      </c>
      <c r="L44" s="29">
        <f t="shared" si="22"/>
        <v>557.2893336711426</v>
      </c>
      <c r="M44" s="29">
        <f t="shared" si="23"/>
        <v>530.3465923486192</v>
      </c>
      <c r="N44" s="29">
        <f t="shared" si="24"/>
        <v>452.3544464149986</v>
      </c>
      <c r="O44" s="29">
        <f t="shared" si="25"/>
        <v>577.1418799087917</v>
      </c>
      <c r="P44" s="29">
        <f t="shared" si="26"/>
        <v>642.3716746896378</v>
      </c>
      <c r="Q44" s="29">
        <f t="shared" si="27"/>
        <v>561.5434507220674</v>
      </c>
      <c r="R44" s="29">
        <f t="shared" si="28"/>
        <v>809.700278692678</v>
      </c>
      <c r="S44" s="3">
        <f t="shared" si="29"/>
        <v>3092.743096022296</v>
      </c>
      <c r="T44" s="3">
        <f t="shared" si="30"/>
        <v>2583.6670889283</v>
      </c>
      <c r="U44" s="4">
        <f t="shared" si="31"/>
        <v>5235.4000506713965</v>
      </c>
      <c r="V44" s="4">
        <f t="shared" si="18"/>
        <v>11194</v>
      </c>
      <c r="W44" s="4">
        <v>300</v>
      </c>
      <c r="X44" s="5">
        <f t="shared" si="32"/>
        <v>638.743096022296</v>
      </c>
      <c r="Y44" s="5">
        <f t="shared" si="33"/>
        <v>410.6670889283</v>
      </c>
      <c r="Z44" s="5">
        <f t="shared" si="9"/>
        <v>1880.4000506713965</v>
      </c>
      <c r="AA44" s="5">
        <f t="shared" si="34"/>
        <v>3212</v>
      </c>
    </row>
    <row r="45" ht="9.75" customHeight="1"/>
    <row r="46" spans="1:19" ht="9.75" customHeight="1">
      <c r="A46" s="6" t="s">
        <v>63</v>
      </c>
      <c r="C46" s="51"/>
      <c r="S46" s="24"/>
    </row>
  </sheetData>
  <printOptions/>
  <pageMargins left="0.4" right="0.4" top="0.4" bottom="0.4" header="0" footer="0"/>
  <pageSetup fitToHeight="1" fitToWidth="1" orientation="landscape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paul burke</cp:lastModifiedBy>
  <cp:lastPrinted>2006-05-04T01:02:59Z</cp:lastPrinted>
  <dcterms:created xsi:type="dcterms:W3CDTF">2006-05-04T01:08:40Z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